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/>
  <mc:AlternateContent xmlns:mc="http://schemas.openxmlformats.org/markup-compatibility/2006">
    <mc:Choice Requires="x15">
      <x15ac:absPath xmlns:x15ac="http://schemas.microsoft.com/office/spreadsheetml/2010/11/ac" url="\\192.168.0.8\dokumenty\Hajek\Rozpočty\ÚMČ Brno sever\Čertova rokle - V.etapa, 2.část - 2026\"/>
    </mc:Choice>
  </mc:AlternateContent>
  <xr:revisionPtr revIDLastSave="0" documentId="13_ncr:1_{1A192400-407F-4698-87D9-6AB656A9ADF6}" xr6:coauthVersionLast="47" xr6:coauthVersionMax="47" xr10:uidLastSave="{00000000-0000-0000-0000-000000000000}"/>
  <bookViews>
    <workbookView xWindow="-120" yWindow="-120" windowWidth="29040" windowHeight="15720" activeTab="1" xr2:uid="{00000000-000D-0000-FFFF-FFFF00000000}"/>
  </bookViews>
  <sheets>
    <sheet name="Rekapitulace stavby" sheetId="1" r:id="rId1"/>
    <sheet name="SO 01 - Komunikace, zpevn..." sheetId="2" r:id="rId2"/>
  </sheets>
  <definedNames>
    <definedName name="_xlnm._FilterDatabase" localSheetId="1" hidden="1">'SO 01 - Komunikace, zpevn...'!$C$127:$K$249</definedName>
    <definedName name="_xlnm.Print_Titles" localSheetId="0">'Rekapitulace stavby'!$92:$92</definedName>
    <definedName name="_xlnm.Print_Titles" localSheetId="1">'SO 01 - Komunikace, zpevn...'!$127:$127</definedName>
    <definedName name="_xlnm.Print_Area" localSheetId="0">'Rekapitulace stavby'!$D$4:$AO$76,'Rekapitulace stavby'!$C$82:$AQ$97</definedName>
    <definedName name="_xlnm.Print_Area" localSheetId="1">'SO 01 - Komunikace, zpevn...'!$C$4:$J$76,'SO 01 - Komunikace, zpevn...'!$C$82:$J$109,'SO 01 - Komunikace, zpevn...'!$C$115:$J$249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Y96" i="1" l="1"/>
  <c r="AX96" i="1"/>
  <c r="J37" i="2"/>
  <c r="J36" i="2"/>
  <c r="AY95" i="1" s="1"/>
  <c r="J35" i="2"/>
  <c r="AX95" i="1" s="1"/>
  <c r="BI248" i="2"/>
  <c r="BH248" i="2"/>
  <c r="BG248" i="2"/>
  <c r="BF248" i="2"/>
  <c r="T248" i="2"/>
  <c r="T247" i="2"/>
  <c r="R248" i="2"/>
  <c r="R247" i="2" s="1"/>
  <c r="P248" i="2"/>
  <c r="P247" i="2" s="1"/>
  <c r="BI246" i="2"/>
  <c r="BH246" i="2"/>
  <c r="BG246" i="2"/>
  <c r="BF246" i="2"/>
  <c r="T246" i="2"/>
  <c r="T245" i="2"/>
  <c r="R246" i="2"/>
  <c r="R245" i="2"/>
  <c r="P246" i="2"/>
  <c r="P245" i="2"/>
  <c r="BI244" i="2"/>
  <c r="BH244" i="2"/>
  <c r="BG244" i="2"/>
  <c r="BF244" i="2"/>
  <c r="T244" i="2"/>
  <c r="R244" i="2"/>
  <c r="P244" i="2"/>
  <c r="BI242" i="2"/>
  <c r="BH242" i="2"/>
  <c r="BG242" i="2"/>
  <c r="BF242" i="2"/>
  <c r="T242" i="2"/>
  <c r="R242" i="2"/>
  <c r="P242" i="2"/>
  <c r="BI239" i="2"/>
  <c r="BH239" i="2"/>
  <c r="BG239" i="2"/>
  <c r="BF239" i="2"/>
  <c r="T239" i="2"/>
  <c r="T238" i="2"/>
  <c r="R239" i="2"/>
  <c r="R238" i="2"/>
  <c r="P239" i="2"/>
  <c r="P238" i="2"/>
  <c r="BI237" i="2"/>
  <c r="BH237" i="2"/>
  <c r="BG237" i="2"/>
  <c r="BF237" i="2"/>
  <c r="T237" i="2"/>
  <c r="R237" i="2"/>
  <c r="P237" i="2"/>
  <c r="BI236" i="2"/>
  <c r="BH236" i="2"/>
  <c r="BG236" i="2"/>
  <c r="BF236" i="2"/>
  <c r="T236" i="2"/>
  <c r="R236" i="2"/>
  <c r="P236" i="2"/>
  <c r="BI234" i="2"/>
  <c r="BH234" i="2"/>
  <c r="BG234" i="2"/>
  <c r="BF234" i="2"/>
  <c r="T234" i="2"/>
  <c r="R234" i="2"/>
  <c r="P234" i="2"/>
  <c r="BI232" i="2"/>
  <c r="BH232" i="2"/>
  <c r="BG232" i="2"/>
  <c r="BF232" i="2"/>
  <c r="T232" i="2"/>
  <c r="R232" i="2"/>
  <c r="P232" i="2"/>
  <c r="BI230" i="2"/>
  <c r="BH230" i="2"/>
  <c r="BG230" i="2"/>
  <c r="BF230" i="2"/>
  <c r="T230" i="2"/>
  <c r="R230" i="2"/>
  <c r="P230" i="2"/>
  <c r="BI226" i="2"/>
  <c r="BH226" i="2"/>
  <c r="BG226" i="2"/>
  <c r="BF226" i="2"/>
  <c r="T226" i="2"/>
  <c r="R226" i="2"/>
  <c r="P226" i="2"/>
  <c r="BI224" i="2"/>
  <c r="BH224" i="2"/>
  <c r="BG224" i="2"/>
  <c r="BF224" i="2"/>
  <c r="T224" i="2"/>
  <c r="R224" i="2"/>
  <c r="P224" i="2"/>
  <c r="BI222" i="2"/>
  <c r="BH222" i="2"/>
  <c r="BG222" i="2"/>
  <c r="BF222" i="2"/>
  <c r="T222" i="2"/>
  <c r="R222" i="2"/>
  <c r="P222" i="2"/>
  <c r="BI220" i="2"/>
  <c r="BH220" i="2"/>
  <c r="BG220" i="2"/>
  <c r="BF220" i="2"/>
  <c r="T220" i="2"/>
  <c r="R220" i="2"/>
  <c r="P220" i="2"/>
  <c r="BI219" i="2"/>
  <c r="BH219" i="2"/>
  <c r="BG219" i="2"/>
  <c r="BF219" i="2"/>
  <c r="T219" i="2"/>
  <c r="R219" i="2"/>
  <c r="P219" i="2"/>
  <c r="BI217" i="2"/>
  <c r="BH217" i="2"/>
  <c r="BG217" i="2"/>
  <c r="BF217" i="2"/>
  <c r="T217" i="2"/>
  <c r="R217" i="2"/>
  <c r="P217" i="2"/>
  <c r="BI216" i="2"/>
  <c r="BH216" i="2"/>
  <c r="BG216" i="2"/>
  <c r="BF216" i="2"/>
  <c r="T216" i="2"/>
  <c r="R216" i="2"/>
  <c r="P216" i="2"/>
  <c r="BI215" i="2"/>
  <c r="BH215" i="2"/>
  <c r="BG215" i="2"/>
  <c r="BF215" i="2"/>
  <c r="T215" i="2"/>
  <c r="R215" i="2"/>
  <c r="P215" i="2"/>
  <c r="BI213" i="2"/>
  <c r="BH213" i="2"/>
  <c r="BG213" i="2"/>
  <c r="BF213" i="2"/>
  <c r="T213" i="2"/>
  <c r="R213" i="2"/>
  <c r="P213" i="2"/>
  <c r="BI212" i="2"/>
  <c r="BH212" i="2"/>
  <c r="BG212" i="2"/>
  <c r="BF212" i="2"/>
  <c r="T212" i="2"/>
  <c r="R212" i="2"/>
  <c r="P212" i="2"/>
  <c r="BI211" i="2"/>
  <c r="BH211" i="2"/>
  <c r="BG211" i="2"/>
  <c r="BF211" i="2"/>
  <c r="T211" i="2"/>
  <c r="R211" i="2"/>
  <c r="P211" i="2"/>
  <c r="BI210" i="2"/>
  <c r="BH210" i="2"/>
  <c r="BG210" i="2"/>
  <c r="BF210" i="2"/>
  <c r="T210" i="2"/>
  <c r="R210" i="2"/>
  <c r="P210" i="2"/>
  <c r="BI208" i="2"/>
  <c r="BH208" i="2"/>
  <c r="BG208" i="2"/>
  <c r="BF208" i="2"/>
  <c r="T208" i="2"/>
  <c r="R208" i="2"/>
  <c r="P208" i="2"/>
  <c r="BI206" i="2"/>
  <c r="BH206" i="2"/>
  <c r="BG206" i="2"/>
  <c r="BF206" i="2"/>
  <c r="T206" i="2"/>
  <c r="R206" i="2"/>
  <c r="P206" i="2"/>
  <c r="BI202" i="2"/>
  <c r="BH202" i="2"/>
  <c r="BG202" i="2"/>
  <c r="BF202" i="2"/>
  <c r="T202" i="2"/>
  <c r="R202" i="2"/>
  <c r="P202" i="2"/>
  <c r="BI199" i="2"/>
  <c r="BH199" i="2"/>
  <c r="BG199" i="2"/>
  <c r="BF199" i="2"/>
  <c r="T199" i="2"/>
  <c r="R199" i="2"/>
  <c r="P199" i="2"/>
  <c r="BI198" i="2"/>
  <c r="BH198" i="2"/>
  <c r="BG198" i="2"/>
  <c r="BF198" i="2"/>
  <c r="T198" i="2"/>
  <c r="R198" i="2"/>
  <c r="P198" i="2"/>
  <c r="BI196" i="2"/>
  <c r="BH196" i="2"/>
  <c r="BG196" i="2"/>
  <c r="BF196" i="2"/>
  <c r="T196" i="2"/>
  <c r="R196" i="2"/>
  <c r="P196" i="2"/>
  <c r="BI194" i="2"/>
  <c r="BH194" i="2"/>
  <c r="BG194" i="2"/>
  <c r="BF194" i="2"/>
  <c r="T194" i="2"/>
  <c r="R194" i="2"/>
  <c r="P194" i="2"/>
  <c r="BI192" i="2"/>
  <c r="BH192" i="2"/>
  <c r="BG192" i="2"/>
  <c r="BF192" i="2"/>
  <c r="T192" i="2"/>
  <c r="R192" i="2"/>
  <c r="P192" i="2"/>
  <c r="BI191" i="2"/>
  <c r="BH191" i="2"/>
  <c r="BG191" i="2"/>
  <c r="BF191" i="2"/>
  <c r="T191" i="2"/>
  <c r="R191" i="2"/>
  <c r="P191" i="2"/>
  <c r="BI190" i="2"/>
  <c r="BH190" i="2"/>
  <c r="BG190" i="2"/>
  <c r="BF190" i="2"/>
  <c r="T190" i="2"/>
  <c r="R190" i="2"/>
  <c r="P190" i="2"/>
  <c r="BI188" i="2"/>
  <c r="BH188" i="2"/>
  <c r="BG188" i="2"/>
  <c r="BF188" i="2"/>
  <c r="T188" i="2"/>
  <c r="R188" i="2"/>
  <c r="P188" i="2"/>
  <c r="BI186" i="2"/>
  <c r="BH186" i="2"/>
  <c r="BG186" i="2"/>
  <c r="BF186" i="2"/>
  <c r="T186" i="2"/>
  <c r="R186" i="2"/>
  <c r="P186" i="2"/>
  <c r="BI183" i="2"/>
  <c r="BH183" i="2"/>
  <c r="BG183" i="2"/>
  <c r="BF183" i="2"/>
  <c r="T183" i="2"/>
  <c r="R183" i="2"/>
  <c r="P183" i="2"/>
  <c r="BI180" i="2"/>
  <c r="BH180" i="2"/>
  <c r="BG180" i="2"/>
  <c r="BF180" i="2"/>
  <c r="T180" i="2"/>
  <c r="R180" i="2"/>
  <c r="P180" i="2"/>
  <c r="BI177" i="2"/>
  <c r="BH177" i="2"/>
  <c r="BG177" i="2"/>
  <c r="BF177" i="2"/>
  <c r="T177" i="2"/>
  <c r="R177" i="2"/>
  <c r="P177" i="2"/>
  <c r="BI175" i="2"/>
  <c r="BH175" i="2"/>
  <c r="BG175" i="2"/>
  <c r="BF175" i="2"/>
  <c r="T175" i="2"/>
  <c r="R175" i="2"/>
  <c r="P175" i="2"/>
  <c r="BI173" i="2"/>
  <c r="BH173" i="2"/>
  <c r="BG173" i="2"/>
  <c r="BF173" i="2"/>
  <c r="T173" i="2"/>
  <c r="R173" i="2"/>
  <c r="P173" i="2"/>
  <c r="BI171" i="2"/>
  <c r="BH171" i="2"/>
  <c r="BG171" i="2"/>
  <c r="BF171" i="2"/>
  <c r="T171" i="2"/>
  <c r="R171" i="2"/>
  <c r="P171" i="2"/>
  <c r="BI169" i="2"/>
  <c r="BH169" i="2"/>
  <c r="BG169" i="2"/>
  <c r="BF169" i="2"/>
  <c r="T169" i="2"/>
  <c r="R169" i="2"/>
  <c r="P169" i="2"/>
  <c r="BI167" i="2"/>
  <c r="BH167" i="2"/>
  <c r="BG167" i="2"/>
  <c r="BF167" i="2"/>
  <c r="T167" i="2"/>
  <c r="R167" i="2"/>
  <c r="P167" i="2"/>
  <c r="BI165" i="2"/>
  <c r="BH165" i="2"/>
  <c r="BG165" i="2"/>
  <c r="BF165" i="2"/>
  <c r="T165" i="2"/>
  <c r="R165" i="2"/>
  <c r="P165" i="2"/>
  <c r="BI160" i="2"/>
  <c r="BH160" i="2"/>
  <c r="BG160" i="2"/>
  <c r="BF160" i="2"/>
  <c r="T160" i="2"/>
  <c r="R160" i="2"/>
  <c r="P160" i="2"/>
  <c r="BI159" i="2"/>
  <c r="BH159" i="2"/>
  <c r="BG159" i="2"/>
  <c r="BF159" i="2"/>
  <c r="T159" i="2"/>
  <c r="R159" i="2"/>
  <c r="P159" i="2"/>
  <c r="BI157" i="2"/>
  <c r="BH157" i="2"/>
  <c r="BG157" i="2"/>
  <c r="BF157" i="2"/>
  <c r="T157" i="2"/>
  <c r="R157" i="2"/>
  <c r="P157" i="2"/>
  <c r="BI156" i="2"/>
  <c r="BH156" i="2"/>
  <c r="BG156" i="2"/>
  <c r="BF156" i="2"/>
  <c r="T156" i="2"/>
  <c r="R156" i="2"/>
  <c r="P156" i="2"/>
  <c r="BI154" i="2"/>
  <c r="BH154" i="2"/>
  <c r="BG154" i="2"/>
  <c r="BF154" i="2"/>
  <c r="T154" i="2"/>
  <c r="R154" i="2"/>
  <c r="P154" i="2"/>
  <c r="BI153" i="2"/>
  <c r="BH153" i="2"/>
  <c r="BG153" i="2"/>
  <c r="BF153" i="2"/>
  <c r="T153" i="2"/>
  <c r="R153" i="2"/>
  <c r="P153" i="2"/>
  <c r="BI149" i="2"/>
  <c r="BH149" i="2"/>
  <c r="BG149" i="2"/>
  <c r="BF149" i="2"/>
  <c r="T149" i="2"/>
  <c r="R149" i="2"/>
  <c r="P149" i="2"/>
  <c r="BI147" i="2"/>
  <c r="BH147" i="2"/>
  <c r="BG147" i="2"/>
  <c r="BF147" i="2"/>
  <c r="T147" i="2"/>
  <c r="R147" i="2"/>
  <c r="P147" i="2"/>
  <c r="BI145" i="2"/>
  <c r="BH145" i="2"/>
  <c r="BG145" i="2"/>
  <c r="BF145" i="2"/>
  <c r="T145" i="2"/>
  <c r="R145" i="2"/>
  <c r="P145" i="2"/>
  <c r="BI143" i="2"/>
  <c r="BH143" i="2"/>
  <c r="BG143" i="2"/>
  <c r="BF143" i="2"/>
  <c r="T143" i="2"/>
  <c r="R143" i="2"/>
  <c r="P143" i="2"/>
  <c r="BI141" i="2"/>
  <c r="BH141" i="2"/>
  <c r="BG141" i="2"/>
  <c r="BF141" i="2"/>
  <c r="T141" i="2"/>
  <c r="R141" i="2"/>
  <c r="P141" i="2"/>
  <c r="BI139" i="2"/>
  <c r="BH139" i="2"/>
  <c r="BG139" i="2"/>
  <c r="BF139" i="2"/>
  <c r="T139" i="2"/>
  <c r="R139" i="2"/>
  <c r="P139" i="2"/>
  <c r="BI138" i="2"/>
  <c r="BH138" i="2"/>
  <c r="BG138" i="2"/>
  <c r="BF138" i="2"/>
  <c r="T138" i="2"/>
  <c r="R138" i="2"/>
  <c r="P138" i="2"/>
  <c r="BI137" i="2"/>
  <c r="BH137" i="2"/>
  <c r="BG137" i="2"/>
  <c r="BF137" i="2"/>
  <c r="T137" i="2"/>
  <c r="R137" i="2"/>
  <c r="P137" i="2"/>
  <c r="BI135" i="2"/>
  <c r="BH135" i="2"/>
  <c r="BG135" i="2"/>
  <c r="BF135" i="2"/>
  <c r="T135" i="2"/>
  <c r="R135" i="2"/>
  <c r="P135" i="2"/>
  <c r="BI133" i="2"/>
  <c r="BH133" i="2"/>
  <c r="BG133" i="2"/>
  <c r="BF133" i="2"/>
  <c r="T133" i="2"/>
  <c r="R133" i="2"/>
  <c r="P133" i="2"/>
  <c r="BI132" i="2"/>
  <c r="BH132" i="2"/>
  <c r="BG132" i="2"/>
  <c r="BF132" i="2"/>
  <c r="T132" i="2"/>
  <c r="R132" i="2"/>
  <c r="P132" i="2"/>
  <c r="BI131" i="2"/>
  <c r="BH131" i="2"/>
  <c r="BG131" i="2"/>
  <c r="BF131" i="2"/>
  <c r="T131" i="2"/>
  <c r="R131" i="2"/>
  <c r="P131" i="2"/>
  <c r="J125" i="2"/>
  <c r="J124" i="2"/>
  <c r="F124" i="2"/>
  <c r="F122" i="2"/>
  <c r="E120" i="2"/>
  <c r="J92" i="2"/>
  <c r="J91" i="2"/>
  <c r="F91" i="2"/>
  <c r="F89" i="2"/>
  <c r="E87" i="2"/>
  <c r="J18" i="2"/>
  <c r="E18" i="2"/>
  <c r="F92" i="2" s="1"/>
  <c r="J17" i="2"/>
  <c r="J12" i="2"/>
  <c r="J89" i="2"/>
  <c r="E7" i="2"/>
  <c r="E118" i="2"/>
  <c r="L90" i="1"/>
  <c r="AM90" i="1"/>
  <c r="AM89" i="1"/>
  <c r="L89" i="1"/>
  <c r="AM87" i="1"/>
  <c r="L87" i="1"/>
  <c r="L85" i="1"/>
  <c r="L84" i="1"/>
  <c r="J177" i="2"/>
  <c r="BK239" i="2"/>
  <c r="J180" i="2"/>
  <c r="J154" i="2"/>
  <c r="J194" i="2"/>
  <c r="J186" i="2"/>
  <c r="BK222" i="2"/>
  <c r="BK160" i="2"/>
  <c r="J217" i="2"/>
  <c r="J157" i="2"/>
  <c r="BK186" i="2"/>
  <c r="J210" i="2"/>
  <c r="BK232" i="2"/>
  <c r="BK173" i="2"/>
  <c r="J215" i="2"/>
  <c r="J171" i="2"/>
  <c r="J216" i="2"/>
  <c r="BK147" i="2"/>
  <c r="J139" i="2"/>
  <c r="BK156" i="2"/>
  <c r="BK211" i="2"/>
  <c r="J244" i="2"/>
  <c r="BK145" i="2"/>
  <c r="BK236" i="2"/>
  <c r="J131" i="2"/>
  <c r="BK143" i="2"/>
  <c r="J191" i="2"/>
  <c r="BK153" i="2"/>
  <c r="J160" i="2"/>
  <c r="J212" i="2"/>
  <c r="BK234" i="2"/>
  <c r="BK224" i="2"/>
  <c r="BK141" i="2"/>
  <c r="BK246" i="2"/>
  <c r="J206" i="2"/>
  <c r="BK138" i="2"/>
  <c r="BK154" i="2"/>
  <c r="BK190" i="2"/>
  <c r="BK175" i="2"/>
  <c r="BK192" i="2"/>
  <c r="J224" i="2"/>
  <c r="J213" i="2"/>
  <c r="BK230" i="2"/>
  <c r="BK149" i="2"/>
  <c r="J199" i="2"/>
  <c r="J242" i="2"/>
  <c r="J248" i="2"/>
  <c r="BK169" i="2"/>
  <c r="J175" i="2"/>
  <c r="BK196" i="2"/>
  <c r="J173" i="2"/>
  <c r="BK210" i="2"/>
  <c r="J202" i="2"/>
  <c r="J145" i="2"/>
  <c r="BK177" i="2"/>
  <c r="J234" i="2"/>
  <c r="BK226" i="2"/>
  <c r="BK135" i="2"/>
  <c r="BK216" i="2"/>
  <c r="BK237" i="2"/>
  <c r="J147" i="2"/>
  <c r="BK194" i="2"/>
  <c r="J226" i="2"/>
  <c r="BK242" i="2"/>
  <c r="J153" i="2"/>
  <c r="BK133" i="2"/>
  <c r="AS94" i="1"/>
  <c r="BK244" i="2"/>
  <c r="BK188" i="2"/>
  <c r="J133" i="2"/>
  <c r="J230" i="2"/>
  <c r="BK219" i="2"/>
  <c r="J149" i="2"/>
  <c r="J246" i="2"/>
  <c r="J220" i="2"/>
  <c r="J156" i="2"/>
  <c r="J167" i="2"/>
  <c r="J188" i="2"/>
  <c r="BK180" i="2"/>
  <c r="J222" i="2"/>
  <c r="BK171" i="2"/>
  <c r="BK139" i="2"/>
  <c r="J137" i="2"/>
  <c r="J165" i="2"/>
  <c r="BK208" i="2"/>
  <c r="BK137" i="2"/>
  <c r="J183" i="2"/>
  <c r="J143" i="2"/>
  <c r="J132" i="2"/>
  <c r="J232" i="2"/>
  <c r="J159" i="2"/>
  <c r="J196" i="2"/>
  <c r="J239" i="2"/>
  <c r="BK191" i="2"/>
  <c r="J211" i="2"/>
  <c r="BK213" i="2"/>
  <c r="J192" i="2"/>
  <c r="J208" i="2"/>
  <c r="BK159" i="2"/>
  <c r="BK157" i="2"/>
  <c r="J219" i="2"/>
  <c r="J236" i="2"/>
  <c r="BK167" i="2"/>
  <c r="BK212" i="2"/>
  <c r="J169" i="2"/>
  <c r="BK220" i="2"/>
  <c r="BK248" i="2"/>
  <c r="BK198" i="2"/>
  <c r="BK215" i="2"/>
  <c r="BK202" i="2"/>
  <c r="BK132" i="2"/>
  <c r="BK183" i="2"/>
  <c r="BK206" i="2"/>
  <c r="J141" i="2"/>
  <c r="J138" i="2"/>
  <c r="J135" i="2"/>
  <c r="BK165" i="2"/>
  <c r="J198" i="2"/>
  <c r="J237" i="2"/>
  <c r="J190" i="2"/>
  <c r="BK199" i="2"/>
  <c r="BK217" i="2"/>
  <c r="BK131" i="2"/>
  <c r="T130" i="2" l="1"/>
  <c r="T185" i="2"/>
  <c r="T241" i="2"/>
  <c r="T240" i="2"/>
  <c r="T179" i="2"/>
  <c r="BK221" i="2"/>
  <c r="J221" i="2" s="1"/>
  <c r="J103" i="2" s="1"/>
  <c r="P179" i="2"/>
  <c r="P221" i="2"/>
  <c r="BK130" i="2"/>
  <c r="J130" i="2" s="1"/>
  <c r="J98" i="2" s="1"/>
  <c r="BK185" i="2"/>
  <c r="J185" i="2" s="1"/>
  <c r="J101" i="2" s="1"/>
  <c r="BK241" i="2"/>
  <c r="J241" i="2"/>
  <c r="J106" i="2" s="1"/>
  <c r="T168" i="2"/>
  <c r="P185" i="2"/>
  <c r="R241" i="2"/>
  <c r="R240" i="2" s="1"/>
  <c r="R179" i="2"/>
  <c r="P201" i="2"/>
  <c r="R130" i="2"/>
  <c r="BK201" i="2"/>
  <c r="J201" i="2"/>
  <c r="J102" i="2" s="1"/>
  <c r="R168" i="2"/>
  <c r="T221" i="2"/>
  <c r="BK179" i="2"/>
  <c r="J179" i="2" s="1"/>
  <c r="J100" i="2" s="1"/>
  <c r="T201" i="2"/>
  <c r="BK168" i="2"/>
  <c r="J168" i="2" s="1"/>
  <c r="J99" i="2" s="1"/>
  <c r="R221" i="2"/>
  <c r="P130" i="2"/>
  <c r="P129" i="2" s="1"/>
  <c r="P128" i="2" s="1"/>
  <c r="AU95" i="1" s="1"/>
  <c r="R201" i="2"/>
  <c r="P168" i="2"/>
  <c r="R185" i="2"/>
  <c r="P241" i="2"/>
  <c r="P240" i="2" s="1"/>
  <c r="BK247" i="2"/>
  <c r="J247" i="2"/>
  <c r="J108" i="2" s="1"/>
  <c r="BK238" i="2"/>
  <c r="J238" i="2" s="1"/>
  <c r="J104" i="2" s="1"/>
  <c r="BK245" i="2"/>
  <c r="J245" i="2" s="1"/>
  <c r="J107" i="2" s="1"/>
  <c r="E85" i="2"/>
  <c r="BE135" i="2"/>
  <c r="BE248" i="2"/>
  <c r="F125" i="2"/>
  <c r="BE137" i="2"/>
  <c r="BE169" i="2"/>
  <c r="BE175" i="2"/>
  <c r="BE212" i="2"/>
  <c r="BE190" i="2"/>
  <c r="BE220" i="2"/>
  <c r="BE224" i="2"/>
  <c r="BE133" i="2"/>
  <c r="BE156" i="2"/>
  <c r="BE171" i="2"/>
  <c r="BE217" i="2"/>
  <c r="BE222" i="2"/>
  <c r="BE244" i="2"/>
  <c r="BE141" i="2"/>
  <c r="BE149" i="2"/>
  <c r="BE157" i="2"/>
  <c r="BE167" i="2"/>
  <c r="BE188" i="2"/>
  <c r="BE192" i="2"/>
  <c r="BE196" i="2"/>
  <c r="BE237" i="2"/>
  <c r="BE154" i="2"/>
  <c r="BE180" i="2"/>
  <c r="BE194" i="2"/>
  <c r="BE211" i="2"/>
  <c r="BE230" i="2"/>
  <c r="BE234" i="2"/>
  <c r="BE139" i="2"/>
  <c r="BE143" i="2"/>
  <c r="BE160" i="2"/>
  <c r="BE177" i="2"/>
  <c r="BE202" i="2"/>
  <c r="BE213" i="2"/>
  <c r="BE219" i="2"/>
  <c r="BE226" i="2"/>
  <c r="BE236" i="2"/>
  <c r="BE145" i="2"/>
  <c r="BE153" i="2"/>
  <c r="BE183" i="2"/>
  <c r="BE208" i="2"/>
  <c r="BE215" i="2"/>
  <c r="J122" i="2"/>
  <c r="BE132" i="2"/>
  <c r="BE147" i="2"/>
  <c r="BE206" i="2"/>
  <c r="BE242" i="2"/>
  <c r="BE246" i="2"/>
  <c r="BE159" i="2"/>
  <c r="BE173" i="2"/>
  <c r="BE191" i="2"/>
  <c r="BE131" i="2"/>
  <c r="BE138" i="2"/>
  <c r="BE198" i="2"/>
  <c r="BE165" i="2"/>
  <c r="BE186" i="2"/>
  <c r="BE199" i="2"/>
  <c r="BE210" i="2"/>
  <c r="BE216" i="2"/>
  <c r="BE232" i="2"/>
  <c r="BE239" i="2"/>
  <c r="F34" i="2"/>
  <c r="BA95" i="1" s="1"/>
  <c r="F37" i="2"/>
  <c r="BD95" i="1" s="1"/>
  <c r="BC96" i="1"/>
  <c r="F36" i="2"/>
  <c r="BC95" i="1" s="1"/>
  <c r="BD96" i="1"/>
  <c r="BB96" i="1"/>
  <c r="F35" i="2"/>
  <c r="BB95" i="1" s="1"/>
  <c r="AW96" i="1"/>
  <c r="BA96" i="1"/>
  <c r="J34" i="2"/>
  <c r="AW95" i="1" s="1"/>
  <c r="BK240" i="2" l="1"/>
  <c r="J240" i="2" s="1"/>
  <c r="J105" i="2" s="1"/>
  <c r="BK129" i="2"/>
  <c r="J129" i="2" s="1"/>
  <c r="J97" i="2" s="1"/>
  <c r="AU96" i="1"/>
  <c r="AU94" i="1" s="1"/>
  <c r="R129" i="2"/>
  <c r="R128" i="2"/>
  <c r="T129" i="2"/>
  <c r="T128" i="2"/>
  <c r="F33" i="2"/>
  <c r="AZ95" i="1" s="1"/>
  <c r="J33" i="2"/>
  <c r="AV95" i="1" s="1"/>
  <c r="AT95" i="1" s="1"/>
  <c r="BA94" i="1"/>
  <c r="AW94" i="1" s="1"/>
  <c r="AK30" i="1" s="1"/>
  <c r="AV96" i="1"/>
  <c r="AT96" i="1" s="1"/>
  <c r="BB94" i="1"/>
  <c r="AX94" i="1" s="1"/>
  <c r="BD94" i="1"/>
  <c r="W33" i="1" s="1"/>
  <c r="BC94" i="1"/>
  <c r="W32" i="1" s="1"/>
  <c r="AZ96" i="1"/>
  <c r="BK128" i="2" l="1"/>
  <c r="J128" i="2" s="1"/>
  <c r="J30" i="2" s="1"/>
  <c r="AG95" i="1" s="1"/>
  <c r="AN95" i="1" s="1"/>
  <c r="AZ94" i="1"/>
  <c r="W29" i="1" s="1"/>
  <c r="AY94" i="1"/>
  <c r="W31" i="1"/>
  <c r="W30" i="1"/>
  <c r="AG96" i="1" l="1"/>
  <c r="AN96" i="1" s="1"/>
  <c r="J96" i="2"/>
  <c r="J39" i="2"/>
  <c r="AV94" i="1"/>
  <c r="AK29" i="1" s="1"/>
  <c r="AG94" i="1" l="1"/>
  <c r="AK26" i="1" s="1"/>
  <c r="AK35" i="1" s="1"/>
  <c r="AT94" i="1"/>
  <c r="AN94" i="1" l="1"/>
</calcChain>
</file>

<file path=xl/sharedStrings.xml><?xml version="1.0" encoding="utf-8"?>
<sst xmlns="http://schemas.openxmlformats.org/spreadsheetml/2006/main" count="1611" uniqueCount="438">
  <si>
    <t>Export Komplet</t>
  </si>
  <si>
    <t/>
  </si>
  <si>
    <t>2.0</t>
  </si>
  <si>
    <t>ZAMOK</t>
  </si>
  <si>
    <t>False</t>
  </si>
  <si>
    <t>{3e1bdae4-6837-4b1e-8590-9d8a3bce94c3}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</si>
  <si>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</si>
  <si>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</si>
  <si>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</si>
  <si>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</si>
  <si>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</si>
  <si>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</si>
  <si>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</si>
  <si>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</si>
  <si>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2025-04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</si>
  <si>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</si>
  <si>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</si>
  <si>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Čertova rokle, V. etapa, 2. část - Obnova páteřní komunikace od křižovatky za lávkou ke křižovatce s ostrůvkem (oddíl M)</t>
  </si>
  <si>
    <t>KSO:</t>
  </si>
  <si>
    <t>CC-CZ:</t>
  </si>
  <si>
    <t>Místo:</t>
  </si>
  <si>
    <t>Brno</t>
  </si>
  <si>
    <t>Datum:</t>
  </si>
  <si>
    <t>15. 5. 2025</t>
  </si>
  <si>
    <t>Zadavatel:</t>
  </si>
  <si>
    <t>IČ:</t>
  </si>
  <si>
    <t>44992785</t>
  </si>
  <si>
    <t>MČ Brno sever, Bratislavská 70, 601 47 Brno</t>
  </si>
  <si>
    <t>DIČ:</t>
  </si>
  <si>
    <t>CZ44992785</t>
  </si>
  <si>
    <t>Uchazeč:</t>
  </si>
  <si>
    <t>Vyplň údaj</t>
  </si>
  <si>
    <t>Projektant:</t>
  </si>
  <si>
    <t>46991450</t>
  </si>
  <si>
    <t>Zahradní a krajinářská architektura s.r.o.</t>
  </si>
  <si>
    <t>CZ46991450</t>
  </si>
  <si>
    <t>True</t>
  </si>
  <si>
    <t>Zpracovatel:</t>
  </si>
  <si>
    <t>Ing. Jaromír Skoupil, Ph.D.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</si>
  <si>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</si>
  <si>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</si>
  <si>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</si>
  <si>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</si>
  <si>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</si>
  <si>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</si>
  <si>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</si>
  <si>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</si>
  <si>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</si>
  <si>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</si>
  <si>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</si>
  <si>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</si>
  <si>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</si>
  <si>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</si>
  <si>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</si>
  <si>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</si>
  <si>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</si>
  <si>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</si>
  <si>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</si>
  <si>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</si>
  <si>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</si>
  <si>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</si>
  <si>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</si>
  <si>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</si>
  <si>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</si>
  <si>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</si>
  <si>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</si>
  <si>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</si>
  <si>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</si>
  <si>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</si>
  <si>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</si>
  <si>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</si>
  <si>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</si>
  <si>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</si>
  <si>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</si>
  <si>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</si>
  <si>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</si>
  <si>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</si>
  <si>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</si>
  <si>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</si>
  <si>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</si>
  <si>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</si>
  <si>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</si>
  <si>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</si>
  <si>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</si>
  <si>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</si>
  <si>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</si>
  <si>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Komunikace, zpevněné plochy a mobiliář</t>
  </si>
  <si>
    <t>STA</t>
  </si>
  <si>
    <t>1</t>
  </si>
  <si>
    <t>{1b169a68-2146-44b6-bad0-aeb170e62927}</t>
  </si>
  <si>
    <t>2</t>
  </si>
  <si>
    <t>SO 02</t>
  </si>
  <si>
    <t>Vegetační úpravy</t>
  </si>
  <si>
    <t>{5f4784fc-9f26-481d-94de-781bd441cedc}</t>
  </si>
  <si>
    <t>KRYCÍ LIST SOUPISU PRACÍ</t>
  </si>
  <si>
    <t>Objekt:</t>
  </si>
  <si>
    <t>SO 01 - Komunikace, zpevněné plochy a mobiliář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</si>
  <si>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</si>
  <si>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</si>
  <si>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</si>
  <si>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</si>
  <si>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</si>
  <si>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</si>
  <si>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</si>
  <si>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</si>
  <si>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</si>
  <si>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5 - Komunikace pozemní</t>
  </si>
  <si>
    <t xml:space="preserve">    9 - Ostatní konstrukce a práce, bourání</t>
  </si>
  <si>
    <t xml:space="preserve">    997 - Doprava suti a vybouraných hmot</t>
  </si>
  <si>
    <t xml:space="preserve">    998 - Přesun hmot</t>
  </si>
  <si>
    <t>VRN - Vedlejší rozpočtové náklady</t>
  </si>
  <si>
    <t xml:space="preserve">    VRN1 - Průzkumné, zeměměřičské a projektové práce</t>
  </si>
  <si>
    <t xml:space="preserve">    VRN3 - Zařízení staveniště</t>
  </si>
  <si>
    <t xml:space="preserve">    VRN6 - Územní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</si>
  <si>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</si>
  <si>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</si>
  <si>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</si>
  <si>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</si>
  <si>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</si>
  <si>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</si>
  <si>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</si>
  <si>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</si>
  <si>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</si>
  <si>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</si>
  <si>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</si>
  <si>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</si>
  <si>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</si>
  <si>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</si>
  <si>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</si>
  <si>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</si>
  <si>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</si>
  <si>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</si>
  <si>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113106141</t>
  </si>
  <si>
    <t>Rozebrání dlažeb z mozaiky komunikací pro pěší strojně pl přes 50 m2</t>
  </si>
  <si>
    <t>m2</t>
  </si>
  <si>
    <t>4</t>
  </si>
  <si>
    <t>-1828624179</t>
  </si>
  <si>
    <t>113106142</t>
  </si>
  <si>
    <t>Rozebrání dlažeb z betonových nebo kamenných dlaždic komunikací pro pěší strojně pl přes 50 m2</t>
  </si>
  <si>
    <t>-1683758234</t>
  </si>
  <si>
    <t>3</t>
  </si>
  <si>
    <t>113106144</t>
  </si>
  <si>
    <t>Rozebrání dlažeb ze zámkových dlaždic komunikací pro pěší strojně pl přes 50 m2</t>
  </si>
  <si>
    <t>1173048802</t>
  </si>
  <si>
    <t>P</t>
  </si>
  <si>
    <t>Poznámka k položce:_x000D_
Zámková dlažba bude odvezena na místo určené investorem k dalšímu použití.</t>
  </si>
  <si>
    <t>113107223</t>
  </si>
  <si>
    <t>Odstranění podkladu z kameniva drceného tl přes 200 do 300 mm strojně pl přes 200 m2</t>
  </si>
  <si>
    <t>926591269</t>
  </si>
  <si>
    <t>VV</t>
  </si>
  <si>
    <t>227,2+59,4</t>
  </si>
  <si>
    <t>5</t>
  </si>
  <si>
    <t>113107224</t>
  </si>
  <si>
    <t>Odstranění podkladu z kameniva drceného tl přes 300 do 400 mm strojně pl přes 200 m2</t>
  </si>
  <si>
    <t>-896101958</t>
  </si>
  <si>
    <t>6</t>
  </si>
  <si>
    <t>113204111</t>
  </si>
  <si>
    <t>Vytrhání obrub záhonových</t>
  </si>
  <si>
    <t>m</t>
  </si>
  <si>
    <t>1660660295</t>
  </si>
  <si>
    <t>7</t>
  </si>
  <si>
    <t>122211101</t>
  </si>
  <si>
    <t>Odkopávky a prokopávky v hornině třídy těžitelnosti I, skupiny 3 ručně</t>
  </si>
  <si>
    <t>m3</t>
  </si>
  <si>
    <t>-415403615</t>
  </si>
  <si>
    <t>"Odkopávky v kořenové zóně stromů - cca 20%" (244,5*0,4)*0,2</t>
  </si>
  <si>
    <t>8</t>
  </si>
  <si>
    <t>122251103</t>
  </si>
  <si>
    <t>Odkopávky a prokopávky nezapažené v hornině třídy těžitelnosti I skupiny 3 objem do 100 m3 strojně</t>
  </si>
  <si>
    <t>925810021</t>
  </si>
  <si>
    <t>"Odkopávky podél trasy - cca 80% strojně" (244,5*0,4)*0,8</t>
  </si>
  <si>
    <t>9</t>
  </si>
  <si>
    <t>122251401</t>
  </si>
  <si>
    <t>Vykopávky v zemníku na suchu v hornině třídy těžitelnosti I skupiny 3 objem do 20 m3 strojně</t>
  </si>
  <si>
    <t>1843663258</t>
  </si>
  <si>
    <t>"Nakopání zeminy ze stávající deponie" 10,0</t>
  </si>
  <si>
    <t>10</t>
  </si>
  <si>
    <t>122451101</t>
  </si>
  <si>
    <t>Odkopávky a prokopávky nezapažené v hornině třídy těžitelnosti II skupiny 5 objem do 20 m3 strojně</t>
  </si>
  <si>
    <t>-270766142</t>
  </si>
  <si>
    <t>"Odtěžení skály" 17,6*0,5</t>
  </si>
  <si>
    <t>11</t>
  </si>
  <si>
    <t>131251100</t>
  </si>
  <si>
    <t>Hloubení jam nezapažených v hornině třídy těžitelnosti I skupiny 3 objem do 20 m3 strojně</t>
  </si>
  <si>
    <t>1897121137</t>
  </si>
  <si>
    <t>"Zasakovací jímky" (1,0*1,0*1,0)*12</t>
  </si>
  <si>
    <t>162351103</t>
  </si>
  <si>
    <t>Vodorovné přemístění přes 50 do 500 m výkopku/sypaniny z horniny třídy těžitelnosti I skupiny 1 až 3</t>
  </si>
  <si>
    <t>2084999055</t>
  </si>
  <si>
    <t>"Přesun zeminy z odkopávek na meziskládky" 19,56+78,24+12,00</t>
  </si>
  <si>
    <t>"Přesun zeminy ze stávající deponie" 10,0</t>
  </si>
  <si>
    <t>Součet</t>
  </si>
  <si>
    <t>13</t>
  </si>
  <si>
    <t>162351123</t>
  </si>
  <si>
    <t>Vodorovné přemístění přes 50 do 500 m výkopku/sypaniny z hornin třídy těžitelnosti II skupiny 4 a 5</t>
  </si>
  <si>
    <t>-384345558</t>
  </si>
  <si>
    <t>14</t>
  </si>
  <si>
    <t>162751117</t>
  </si>
  <si>
    <t>Vodorovné přemístění přes 9 000 do 10000 m výkopku/sypaniny z horniny třídy těžitelnosti I skupiny 1 až 3</t>
  </si>
  <si>
    <t>731229876</t>
  </si>
  <si>
    <t>"Odvoz na skládku - cca 50 %" 109,8*0,5</t>
  </si>
  <si>
    <t>15</t>
  </si>
  <si>
    <t>162751137</t>
  </si>
  <si>
    <t>Vodorovné přemístění přes 9 000 do 10000 m výkopku/sypaniny z horniny třídy těžitelnosti II skupiny 4 a 5</t>
  </si>
  <si>
    <t>-1792446744</t>
  </si>
  <si>
    <t>16</t>
  </si>
  <si>
    <t>167151101</t>
  </si>
  <si>
    <t>Nakládání výkopku z hornin třídy těžitelnosti I skupiny 1 až 3 do 100 m3</t>
  </si>
  <si>
    <t>253289625</t>
  </si>
  <si>
    <t>109,8+10,0</t>
  </si>
  <si>
    <t>17</t>
  </si>
  <si>
    <t>167151102</t>
  </si>
  <si>
    <t>Nakládání výkopku z hornin třídy těžitelnosti II skupiny 4 a 5 do 100 m3</t>
  </si>
  <si>
    <t>-959189675</t>
  </si>
  <si>
    <t>18</t>
  </si>
  <si>
    <t>171111103</t>
  </si>
  <si>
    <t>Uložení sypaniny z hornin soudržných do násypů zhutněných ručně</t>
  </si>
  <si>
    <t>-989318802</t>
  </si>
  <si>
    <t>"Úprava ploch podél cesty"</t>
  </si>
  <si>
    <t>"cca 50% odkopávek" 109,8*0,5</t>
  </si>
  <si>
    <t>"zemina ze stávající deponie" 10,0</t>
  </si>
  <si>
    <t>19</t>
  </si>
  <si>
    <t>171201221</t>
  </si>
  <si>
    <t>Poplatek za uložení na skládce (skládkovné) zeminy a kamení kód odpadu 17 05 04</t>
  </si>
  <si>
    <t>t</t>
  </si>
  <si>
    <t>-1013513793</t>
  </si>
  <si>
    <t>(76,86+8,8)*1,8</t>
  </si>
  <si>
    <t>20</t>
  </si>
  <si>
    <t>181951112</t>
  </si>
  <si>
    <t>Úprava pláně v hornině třídy těžitelnosti I skupiny 1 až 3 se zhutněním strojně</t>
  </si>
  <si>
    <t>618906309</t>
  </si>
  <si>
    <t>Zakládání</t>
  </si>
  <si>
    <t>211521111</t>
  </si>
  <si>
    <t>Výplň odvodňovacích žeber nebo trativodů kamenivem hrubým drceným frakce 63 až 125 mm</t>
  </si>
  <si>
    <t>1430554201</t>
  </si>
  <si>
    <t>22</t>
  </si>
  <si>
    <t>212751136</t>
  </si>
  <si>
    <t>Trativod z drenážních trubek flexibilních PVC-U SN 4 neperforovaná včetně lože otevřený výkop DN 160 pro meliorace</t>
  </si>
  <si>
    <t>2066516107</t>
  </si>
  <si>
    <t>"Propojení odvodnovacích žlabu do zasakovacích jímek" 2,0*12</t>
  </si>
  <si>
    <t>23</t>
  </si>
  <si>
    <t>213141131</t>
  </si>
  <si>
    <t>Zřízení vrstvy z geotextilie ve sklonu přes 1:2 do 1:1 š do 3 m</t>
  </si>
  <si>
    <t>960929791</t>
  </si>
  <si>
    <t>"Geotextilie za opěrnou zídkou z gabionu" 136,5*0,6</t>
  </si>
  <si>
    <t>24</t>
  </si>
  <si>
    <t>M</t>
  </si>
  <si>
    <t>69311068</t>
  </si>
  <si>
    <t>geotextilie netkaná separační, ochranná, filtrační, drenážní PP 300g/m2</t>
  </si>
  <si>
    <t>962224894</t>
  </si>
  <si>
    <t>81,9*1,1845 'Přepočtené koeficientem množství</t>
  </si>
  <si>
    <t>25</t>
  </si>
  <si>
    <t>271532213</t>
  </si>
  <si>
    <t>Podsyp pod základové konstrukce se zhutněním z hrubého kameniva frakce 8 až 16 mm</t>
  </si>
  <si>
    <t>1978522264</t>
  </si>
  <si>
    <t>"Podsyp pod gabiony" 117,5*0,6*0,3</t>
  </si>
  <si>
    <t>Svislé a kompletní konstrukce</t>
  </si>
  <si>
    <t>26</t>
  </si>
  <si>
    <t>327215141</t>
  </si>
  <si>
    <t>Opěrná zeď z gabionů svařovaná síť s povrchovou úpravou galfan vyplněná lomovým kamenem</t>
  </si>
  <si>
    <t>-1218161152</t>
  </si>
  <si>
    <t>Poznámka k položce:_x000D_
Oka 100x100 mm, výplň kamenivem fr. 100-300 mm, vyklínování kamenivem fr. 32-63-125 mm (max. 10 %), lícové urovnání pohledové a horní plochy.</t>
  </si>
  <si>
    <t>136,5*0,5*0,5</t>
  </si>
  <si>
    <t>27</t>
  </si>
  <si>
    <t>327501111</t>
  </si>
  <si>
    <t>Výplň za opěrami a protimrazové klíny z kameniva drceného nebo těženého</t>
  </si>
  <si>
    <t>1387434270</t>
  </si>
  <si>
    <t>136,5*0,1</t>
  </si>
  <si>
    <t>Komunikace pozemní</t>
  </si>
  <si>
    <t>28</t>
  </si>
  <si>
    <t>564750011</t>
  </si>
  <si>
    <t>Podklad z kameniva hrubého drceného vel. 8-16 mm plochy přes 100 m2 tl 150 mm</t>
  </si>
  <si>
    <t>2051985634</t>
  </si>
  <si>
    <t>238,0+355,6</t>
  </si>
  <si>
    <t>29</t>
  </si>
  <si>
    <t>564851111</t>
  </si>
  <si>
    <t>Podklad ze štěrkodrtě ŠD plochy přes 100 m2 tl 150 mm</t>
  </si>
  <si>
    <t>851959747</t>
  </si>
  <si>
    <t>"Cesta a zpevněné plochy + kačírek" 766,2+20,0</t>
  </si>
  <si>
    <t>30</t>
  </si>
  <si>
    <t>571908111</t>
  </si>
  <si>
    <t>Kryt vymývaným dekoračním kamenivem (kačírkem) tl 200 mm</t>
  </si>
  <si>
    <t>735705464</t>
  </si>
  <si>
    <t>31</t>
  </si>
  <si>
    <t>591211111</t>
  </si>
  <si>
    <t>Kladení dlažby z kostek drobných z kamene do lože z kameniva těženého tl 50 mm</t>
  </si>
  <si>
    <t>973664828</t>
  </si>
  <si>
    <t>32</t>
  </si>
  <si>
    <t>58381007</t>
  </si>
  <si>
    <t>kostka štípaná dlažební žula drobná 8/10</t>
  </si>
  <si>
    <t>-89239074</t>
  </si>
  <si>
    <t>238*1,02 'Přepočtené koeficientem množství</t>
  </si>
  <si>
    <t>33</t>
  </si>
  <si>
    <t>591241111</t>
  </si>
  <si>
    <t>Kladení dlažby z kostek drobných z kamene na MC tl 50 mm</t>
  </si>
  <si>
    <t>-1371410499</t>
  </si>
  <si>
    <t>"Příčná žebra (tři vnitřní řady)" 71,1*0,35</t>
  </si>
  <si>
    <t>34</t>
  </si>
  <si>
    <t>1522989104</t>
  </si>
  <si>
    <t>24,885*1,02 'Přepočtené koeficientem množství</t>
  </si>
  <si>
    <t>35</t>
  </si>
  <si>
    <t>591412111</t>
  </si>
  <si>
    <t>Kladení dlažby z mozaiky dvou a vícebarevné komunikací pro pěší lože z kameniva</t>
  </si>
  <si>
    <t>-1537167516</t>
  </si>
  <si>
    <t>36</t>
  </si>
  <si>
    <t>58381004</t>
  </si>
  <si>
    <t>kostka štípaná dlažební mozaika žula 4/6 tř 1</t>
  </si>
  <si>
    <t>1621590634</t>
  </si>
  <si>
    <t>355,6*1,02 'Přepočtené koeficientem množství</t>
  </si>
  <si>
    <t>Ostatní konstrukce a práce, bourání</t>
  </si>
  <si>
    <t>37</t>
  </si>
  <si>
    <t>916111113</t>
  </si>
  <si>
    <t>Osazení obruby z velkých kostek s boční opěrou do lože z betonu prostého</t>
  </si>
  <si>
    <t>-1840578620</t>
  </si>
  <si>
    <t>"Obruba cesty a zpevněných ploch" 538,4</t>
  </si>
  <si>
    <t>"Prícná žebra (dve krajní rady)" (43,1+28,0)*2</t>
  </si>
  <si>
    <t>38</t>
  </si>
  <si>
    <t>58381008</t>
  </si>
  <si>
    <t>kostka štípaná dlažební žula velká 15/17</t>
  </si>
  <si>
    <t>2121042478</t>
  </si>
  <si>
    <t>680,6*0,17 'Přepočtené koeficientem množství</t>
  </si>
  <si>
    <t>39</t>
  </si>
  <si>
    <t>935932321</t>
  </si>
  <si>
    <t>Odvodňovací plastový žlab pro zatížení C250 vnitřní š 150 mm s roštem můstkovým z litiny</t>
  </si>
  <si>
    <t>-841113377</t>
  </si>
  <si>
    <t>"13 ks" 28,0</t>
  </si>
  <si>
    <t>40</t>
  </si>
  <si>
    <t>935932614</t>
  </si>
  <si>
    <t>Vpusť s kalovým košem pro plastový žlab vnitřní š 150 mm</t>
  </si>
  <si>
    <t>kus</t>
  </si>
  <si>
    <t>498808056</t>
  </si>
  <si>
    <t>41</t>
  </si>
  <si>
    <t>936104211</t>
  </si>
  <si>
    <t>Montáž odpadkového koše do betonové patky</t>
  </si>
  <si>
    <t>582672400</t>
  </si>
  <si>
    <t>42</t>
  </si>
  <si>
    <t>74910130M</t>
  </si>
  <si>
    <t>koš odpadkový kulatý kotvený, obsah 30L</t>
  </si>
  <si>
    <t>-262412442</t>
  </si>
  <si>
    <t>43</t>
  </si>
  <si>
    <t>936124112</t>
  </si>
  <si>
    <t>Montáž lavičky stabilní parkové se zabetonováním noh</t>
  </si>
  <si>
    <t>847318428</t>
  </si>
  <si>
    <t>"8 laviček + 1 stůl" 8+1</t>
  </si>
  <si>
    <t>44</t>
  </si>
  <si>
    <t>74910100M</t>
  </si>
  <si>
    <t>lavička s opěradlem kotvená, konstrukce - kov, sedák-dřevo</t>
  </si>
  <si>
    <t>-1756505940</t>
  </si>
  <si>
    <t>45</t>
  </si>
  <si>
    <t>74910101M</t>
  </si>
  <si>
    <t>stůl kotvený do betonových patek, konstrukce - kovový rám, dřevěná deska</t>
  </si>
  <si>
    <t>-1336752557</t>
  </si>
  <si>
    <t>46</t>
  </si>
  <si>
    <t>966001211</t>
  </si>
  <si>
    <t>Odstranění lavičky stabilní zabetonované</t>
  </si>
  <si>
    <t>171066602</t>
  </si>
  <si>
    <t>"Vybourání 4 ks laviček + 1 ks kladina + 1 ks stůl" 4+1+1</t>
  </si>
  <si>
    <t>47</t>
  </si>
  <si>
    <t>966001311</t>
  </si>
  <si>
    <t>Odstranění odpadkového koše s betonovou patkou</t>
  </si>
  <si>
    <t>2048906984</t>
  </si>
  <si>
    <t>48</t>
  </si>
  <si>
    <t>966008221</t>
  </si>
  <si>
    <t>Bourání betonového nebo polymerbetonového odvodňovacího žlabu š do 200 mm</t>
  </si>
  <si>
    <t>700847442</t>
  </si>
  <si>
    <t>997</t>
  </si>
  <si>
    <t>Doprava suti a vybouraných hmot</t>
  </si>
  <si>
    <t>49</t>
  </si>
  <si>
    <t>997221551</t>
  </si>
  <si>
    <t>Vodorovná doprava suti ze sypkých materiálů do 1 km</t>
  </si>
  <si>
    <t>-292362275</t>
  </si>
  <si>
    <t>"Podkladní vrstvy" 126,104+168,896</t>
  </si>
  <si>
    <t>50</t>
  </si>
  <si>
    <t>997221559</t>
  </si>
  <si>
    <t>Příplatek ZKD 1 km u vodorovné dopravy suti ze sypkých materiálů</t>
  </si>
  <si>
    <t>-446300681</t>
  </si>
  <si>
    <t>295*9 'Přepočtené koeficientem množství</t>
  </si>
  <si>
    <t>51</t>
  </si>
  <si>
    <t>997221561</t>
  </si>
  <si>
    <t>Vodorovná doprava suti z kusových materiálů do 1 km</t>
  </si>
  <si>
    <t>-348047095</t>
  </si>
  <si>
    <t>"Bet. dlažba 30x30" 74,256</t>
  </si>
  <si>
    <t>"Obrubníky" 20,016</t>
  </si>
  <si>
    <t>52</t>
  </si>
  <si>
    <t>997221569</t>
  </si>
  <si>
    <t>Příplatek ZKD 1 km u vodorovné dopravy suti z kusových materiálů</t>
  </si>
  <si>
    <t>636547964</t>
  </si>
  <si>
    <t>94,272*4 'Přepočtené koeficientem množství</t>
  </si>
  <si>
    <t>53</t>
  </si>
  <si>
    <t>997221571</t>
  </si>
  <si>
    <t>Vodorovná doprava vybouraných hmot do 1 km</t>
  </si>
  <si>
    <t>1386974407</t>
  </si>
  <si>
    <t>"Mobiliář + odvodňovací žlaby" 11,979</t>
  </si>
  <si>
    <t>54</t>
  </si>
  <si>
    <t>997221579</t>
  </si>
  <si>
    <t>Příplatek ZKD 1 km u vodorovné dopravy vybouraných hmot</t>
  </si>
  <si>
    <t>-1604083803</t>
  </si>
  <si>
    <t>11,979*4 'Přepočtené koeficientem množství</t>
  </si>
  <si>
    <t>55</t>
  </si>
  <si>
    <t>997221615</t>
  </si>
  <si>
    <t>Poplatek za uložení na skládce (skládkovné) stavebního odpadu betonového kód odpadu 17 01 01</t>
  </si>
  <si>
    <t>1201520731</t>
  </si>
  <si>
    <t>56</t>
  </si>
  <si>
    <t>997221655</t>
  </si>
  <si>
    <t>1007285793</t>
  </si>
  <si>
    <t>998</t>
  </si>
  <si>
    <t>Přesun hmot</t>
  </si>
  <si>
    <t>57</t>
  </si>
  <si>
    <t>998223011</t>
  </si>
  <si>
    <t>Přesun hmot pro pozemní komunikace s krytem dlážděným</t>
  </si>
  <si>
    <t>-1788477386</t>
  </si>
  <si>
    <t>VRN</t>
  </si>
  <si>
    <t>Vedlejší rozpočtové náklady</t>
  </si>
  <si>
    <t>VRN1</t>
  </si>
  <si>
    <t>Průzkumné, zeměměřičské a projektové práce</t>
  </si>
  <si>
    <t>58</t>
  </si>
  <si>
    <t>012203000</t>
  </si>
  <si>
    <t>Zeměměřičské práce před výstavbou</t>
  </si>
  <si>
    <t>soubor</t>
  </si>
  <si>
    <t>1024</t>
  </si>
  <si>
    <t>-2105024003</t>
  </si>
  <si>
    <t>Poznámka k položce:_x000D_
Polohové a výškové vytýčení objektů stavby.</t>
  </si>
  <si>
    <t>59</t>
  </si>
  <si>
    <t>013254000</t>
  </si>
  <si>
    <t>Dokumentace skutečného provedení stavby</t>
  </si>
  <si>
    <t>-1511252719</t>
  </si>
  <si>
    <t>VRN3</t>
  </si>
  <si>
    <t>Zařízení staveniště</t>
  </si>
  <si>
    <t>60</t>
  </si>
  <si>
    <t>030001000</t>
  </si>
  <si>
    <t>-171496665</t>
  </si>
  <si>
    <t>VRN6</t>
  </si>
  <si>
    <t>Územní vlivy</t>
  </si>
  <si>
    <t>61</t>
  </si>
  <si>
    <t>062002000</t>
  </si>
  <si>
    <t>Ztížené dopravní podmínky</t>
  </si>
  <si>
    <t>1032174010</t>
  </si>
  <si>
    <t>Poznámka k položce:_x000D_
Obtížný členitý terén, omezené přístupy na staveniště, nutné použití vhodné mechanizace (malé stroje). Omezené možnosti skládkování.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</si>
</sst>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26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7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4" borderId="7" xfId="0" applyFill="1" applyBorder="1" applyAlignment="1">
      <alignment vertical="center"/>
    </xf>
    <xf numFmtId="0" fontId="22" fillId="4" borderId="0" xfId="0" applyFont="1" applyFill="1" applyAlignment="1">
      <alignment horizontal="center" vertical="center"/>
    </xf>
    <xf numFmtId="0" fontId="23" fillId="0" borderId="16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0" fillId="0" borderId="14" xfId="0" applyNumberFormat="1" applyFont="1" applyBorder="1" applyAlignment="1">
      <alignment vertical="center"/>
    </xf>
    <xf numFmtId="4" fontId="20" fillId="0" borderId="0" xfId="0" applyNumberFormat="1" applyFont="1" applyAlignment="1">
      <alignment vertical="center"/>
    </xf>
    <xf numFmtId="166" fontId="20" fillId="0" borderId="0" xfId="0" applyNumberFormat="1" applyFont="1" applyAlignment="1">
      <alignment vertical="center"/>
    </xf>
    <xf numFmtId="4" fontId="20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9" fillId="0" borderId="14" xfId="0" applyNumberFormat="1" applyFont="1" applyBorder="1" applyAlignment="1">
      <alignment vertical="center"/>
    </xf>
    <xf numFmtId="4" fontId="29" fillId="0" borderId="0" xfId="0" applyNumberFormat="1" applyFont="1" applyAlignment="1">
      <alignment vertical="center"/>
    </xf>
    <xf numFmtId="166" fontId="29" fillId="0" borderId="0" xfId="0" applyNumberFormat="1" applyFont="1" applyAlignment="1">
      <alignment vertical="center"/>
    </xf>
    <xf numFmtId="4" fontId="29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>
      <alignment vertical="center"/>
    </xf>
    <xf numFmtId="4" fontId="29" fillId="0" borderId="20" xfId="0" applyNumberFormat="1" applyFont="1" applyBorder="1" applyAlignment="1">
      <alignment vertical="center"/>
    </xf>
    <xf numFmtId="166" fontId="29" fillId="0" borderId="20" xfId="0" applyNumberFormat="1" applyFont="1" applyBorder="1" applyAlignment="1">
      <alignment vertical="center"/>
    </xf>
    <xf numFmtId="4" fontId="29" fillId="0" borderId="21" xfId="0" applyNumberFormat="1" applyFont="1" applyBorder="1" applyAlignment="1">
      <alignment vertical="center"/>
    </xf>
    <xf numFmtId="0" fontId="30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2" fillId="4" borderId="0" xfId="0" applyFont="1" applyFill="1" applyAlignment="1">
      <alignment horizontal="left" vertical="center"/>
    </xf>
    <xf numFmtId="0" fontId="22" fillId="4" borderId="0" xfId="0" applyFont="1" applyFill="1" applyAlignment="1">
      <alignment horizontal="right" vertical="center"/>
    </xf>
    <xf numFmtId="0" fontId="31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22" fillId="4" borderId="16" xfId="0" applyFont="1" applyFill="1" applyBorder="1" applyAlignment="1">
      <alignment horizontal="center" vertical="center" wrapText="1"/>
    </xf>
    <xf numFmtId="0" fontId="22" fillId="4" borderId="17" xfId="0" applyFont="1" applyFill="1" applyBorder="1" applyAlignment="1">
      <alignment horizontal="center" vertical="center" wrapText="1"/>
    </xf>
    <xf numFmtId="0" fontId="22" fillId="4" borderId="18" xfId="0" applyFont="1" applyFill="1" applyBorder="1" applyAlignment="1">
      <alignment horizontal="center" vertical="center" wrapText="1"/>
    </xf>
    <xf numFmtId="0" fontId="22" fillId="4" borderId="0" xfId="0" applyFont="1" applyFill="1" applyAlignment="1">
      <alignment horizontal="center" vertical="center" wrapText="1"/>
    </xf>
    <xf numFmtId="4" fontId="24" fillId="0" borderId="0" xfId="0" applyNumberFormat="1" applyFont="1"/>
    <xf numFmtId="166" fontId="32" fillId="0" borderId="12" xfId="0" applyNumberFormat="1" applyFont="1" applyBorder="1"/>
    <xf numFmtId="166" fontId="32" fillId="0" borderId="13" xfId="0" applyNumberFormat="1" applyFont="1" applyBorder="1"/>
    <xf numFmtId="4" fontId="33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22" fillId="0" borderId="22" xfId="0" applyFont="1" applyBorder="1" applyAlignment="1">
      <alignment horizontal="center" vertical="center"/>
    </xf>
    <xf numFmtId="49" fontId="22" fillId="0" borderId="22" xfId="0" applyNumberFormat="1" applyFont="1" applyBorder="1" applyAlignment="1">
      <alignment horizontal="left" vertical="center" wrapText="1"/>
    </xf>
    <xf numFmtId="0" fontId="22" fillId="0" borderId="22" xfId="0" applyFont="1" applyBorder="1" applyAlignment="1">
      <alignment horizontal="left" vertical="center" wrapText="1"/>
    </xf>
    <xf numFmtId="0" fontId="22" fillId="0" borderId="22" xfId="0" applyFont="1" applyBorder="1" applyAlignment="1">
      <alignment horizontal="center" vertical="center" wrapText="1"/>
    </xf>
    <xf numFmtId="167" fontId="22" fillId="0" borderId="22" xfId="0" applyNumberFormat="1" applyFont="1" applyBorder="1" applyAlignment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>
      <alignment vertical="center"/>
    </xf>
    <xf numFmtId="0" fontId="0" fillId="0" borderId="22" xfId="0" applyBorder="1" applyAlignment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Alignment="1">
      <alignment horizontal="center" vertical="center"/>
    </xf>
    <xf numFmtId="166" fontId="23" fillId="0" borderId="0" xfId="0" applyNumberFormat="1" applyFont="1" applyAlignment="1">
      <alignment vertical="center"/>
    </xf>
    <xf numFmtId="166" fontId="23" fillId="0" borderId="15" xfId="0" applyNumberFormat="1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4" fillId="0" borderId="0" xfId="0" applyFont="1" applyAlignment="1">
      <alignment horizontal="left" vertical="center"/>
    </xf>
    <xf numFmtId="0" fontId="35" fillId="0" borderId="0" xfId="0" applyFont="1" applyAlignment="1">
      <alignment vertical="center" wrapText="1"/>
    </xf>
    <xf numFmtId="0" fontId="0" fillId="0" borderId="0" xfId="0" applyAlignment="1" applyProtection="1">
      <alignment vertical="center"/>
      <protection locked="0"/>
    </xf>
    <xf numFmtId="0" fontId="0" fillId="0" borderId="14" xfId="0" applyBorder="1" applyAlignment="1">
      <alignment vertical="center"/>
    </xf>
    <xf numFmtId="0" fontId="9" fillId="0" borderId="3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36" fillId="0" borderId="22" xfId="0" applyFont="1" applyBorder="1" applyAlignment="1">
      <alignment horizontal="center" vertical="center"/>
    </xf>
    <xf numFmtId="49" fontId="36" fillId="0" borderId="22" xfId="0" applyNumberFormat="1" applyFont="1" applyBorder="1" applyAlignment="1">
      <alignment horizontal="left" vertical="center" wrapText="1"/>
    </xf>
    <xf numFmtId="0" fontId="36" fillId="0" borderId="22" xfId="0" applyFont="1" applyBorder="1" applyAlignment="1">
      <alignment horizontal="left" vertical="center" wrapText="1"/>
    </xf>
    <xf numFmtId="0" fontId="36" fillId="0" borderId="22" xfId="0" applyFont="1" applyBorder="1" applyAlignment="1">
      <alignment horizontal="center" vertical="center" wrapText="1"/>
    </xf>
    <xf numFmtId="167" fontId="36" fillId="0" borderId="22" xfId="0" applyNumberFormat="1" applyFont="1" applyBorder="1" applyAlignment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>
      <alignment vertical="center"/>
    </xf>
    <xf numFmtId="0" fontId="37" fillId="0" borderId="22" xfId="0" applyFont="1" applyBorder="1" applyAlignment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Alignment="1">
      <alignment horizontal="center" vertical="center"/>
    </xf>
    <xf numFmtId="0" fontId="0" fillId="0" borderId="19" xfId="0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0" xfId="0"/>
    <xf numFmtId="4" fontId="28" fillId="0" borderId="0" xfId="0" applyNumberFormat="1" applyFont="1" applyAlignment="1">
      <alignment vertical="center"/>
    </xf>
    <xf numFmtId="0" fontId="28" fillId="0" borderId="0" xfId="0" applyFont="1" applyAlignment="1">
      <alignment vertical="center"/>
    </xf>
    <xf numFmtId="0" fontId="27" fillId="0" borderId="0" xfId="0" applyFont="1" applyAlignment="1">
      <alignment horizontal="left" vertical="center" wrapText="1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22" fillId="4" borderId="6" xfId="0" applyFont="1" applyFill="1" applyBorder="1" applyAlignment="1">
      <alignment horizontal="center" vertical="center"/>
    </xf>
    <xf numFmtId="0" fontId="22" fillId="4" borderId="7" xfId="0" applyFont="1" applyFill="1" applyBorder="1" applyAlignment="1">
      <alignment horizontal="left" vertical="center"/>
    </xf>
    <xf numFmtId="0" fontId="22" fillId="4" borderId="7" xfId="0" applyFont="1" applyFill="1" applyBorder="1" applyAlignment="1">
      <alignment horizontal="center" vertical="center"/>
    </xf>
    <xf numFmtId="0" fontId="22" fillId="4" borderId="7" xfId="0" applyFont="1" applyFill="1" applyBorder="1" applyAlignment="1">
      <alignment horizontal="right" vertical="center"/>
    </xf>
    <xf numFmtId="0" fontId="22" fillId="4" borderId="8" xfId="0" applyFont="1" applyFill="1" applyBorder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Alignment="1">
      <alignment horizontal="left" vertical="center"/>
    </xf>
    <xf numFmtId="4" fontId="18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7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8"/>
  <sheetViews>
    <sheetView showGridLines="0" topLeftCell="A73" workbookViewId="0"/>
  </sheetViews>
  <sheetFormatPr defaultRowHeight="11.2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pans="1:74" ht="36.950000000000003" customHeight="1">
      <c r="AR2" s="184"/>
      <c r="AS2" s="184"/>
      <c r="AT2" s="184"/>
      <c r="AU2" s="184"/>
      <c r="AV2" s="184"/>
      <c r="AW2" s="184"/>
      <c r="AX2" s="184"/>
      <c r="AY2" s="184"/>
      <c r="AZ2" s="184"/>
      <c r="BA2" s="184"/>
      <c r="BB2" s="184"/>
      <c r="BC2" s="184"/>
      <c r="BD2" s="184"/>
      <c r="BE2" s="184"/>
      <c r="BS2" s="16" t="s">
        <v>6</v>
      </c>
      <c r="BT2" s="16" t="s">
        <v>7</v>
      </c>
    </row>
    <row r="3" spans="1:74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ht="24.95" customHeight="1">
      <c r="B4" s="19"/>
      <c r="D4" s="20" t="s">
        <v>9</v>
      </c>
      <c r="AR4" s="19"/>
      <c r="AS4" s="21" t="s">
        <v>10</v>
      </c>
      <c r="BE4" s="22" t="s">
        <v>11</v>
      </c>
      <c r="BS4" s="16" t="s">
        <v>12</v>
      </c>
    </row>
    <row r="5" spans="1:74" ht="12" customHeight="1">
      <c r="B5" s="19"/>
      <c r="D5" s="23" t="s">
        <v>13</v>
      </c>
      <c r="K5" s="214" t="s">
        <v>14</v>
      </c>
      <c r="L5" s="184"/>
      <c r="M5" s="184"/>
      <c r="N5" s="184"/>
      <c r="O5" s="184"/>
      <c r="P5" s="184"/>
      <c r="Q5" s="184"/>
      <c r="R5" s="184"/>
      <c r="S5" s="184"/>
      <c r="T5" s="184"/>
      <c r="U5" s="184"/>
      <c r="V5" s="184"/>
      <c r="W5" s="184"/>
      <c r="X5" s="184"/>
      <c r="Y5" s="184"/>
      <c r="Z5" s="184"/>
      <c r="AA5" s="184"/>
      <c r="AB5" s="184"/>
      <c r="AC5" s="184"/>
      <c r="AD5" s="184"/>
      <c r="AE5" s="184"/>
      <c r="AF5" s="184"/>
      <c r="AG5" s="184"/>
      <c r="AH5" s="184"/>
      <c r="AI5" s="184"/>
      <c r="AJ5" s="184"/>
      <c r="AK5" s="184"/>
      <c r="AL5" s="184"/>
      <c r="AM5" s="184"/>
      <c r="AN5" s="184"/>
      <c r="AO5" s="184"/>
      <c r="AR5" s="19"/>
      <c r="BE5" s="211" t="s">
        <v>15</v>
      </c>
      <c r="BS5" s="16" t="s">
        <v>6</v>
      </c>
    </row>
    <row r="6" spans="1:74" ht="36.950000000000003" customHeight="1">
      <c r="B6" s="19"/>
      <c r="D6" s="25" t="s">
        <v>16</v>
      </c>
      <c r="K6" s="215" t="s">
        <v>17</v>
      </c>
      <c r="L6" s="184"/>
      <c r="M6" s="184"/>
      <c r="N6" s="184"/>
      <c r="O6" s="184"/>
      <c r="P6" s="184"/>
      <c r="Q6" s="184"/>
      <c r="R6" s="184"/>
      <c r="S6" s="184"/>
      <c r="T6" s="184"/>
      <c r="U6" s="184"/>
      <c r="V6" s="184"/>
      <c r="W6" s="184"/>
      <c r="X6" s="184"/>
      <c r="Y6" s="184"/>
      <c r="Z6" s="184"/>
      <c r="AA6" s="184"/>
      <c r="AB6" s="184"/>
      <c r="AC6" s="184"/>
      <c r="AD6" s="184"/>
      <c r="AE6" s="184"/>
      <c r="AF6" s="184"/>
      <c r="AG6" s="184"/>
      <c r="AH6" s="184"/>
      <c r="AI6" s="184"/>
      <c r="AJ6" s="184"/>
      <c r="AK6" s="184"/>
      <c r="AL6" s="184"/>
      <c r="AM6" s="184"/>
      <c r="AN6" s="184"/>
      <c r="AO6" s="184"/>
      <c r="AR6" s="19"/>
      <c r="BE6" s="212"/>
      <c r="BS6" s="16" t="s">
        <v>6</v>
      </c>
    </row>
    <row r="7" spans="1:74" ht="12" customHeight="1">
      <c r="B7" s="19"/>
      <c r="D7" s="26" t="s">
        <v>18</v>
      </c>
      <c r="K7" s="24" t="s">
        <v>1</v>
      </c>
      <c r="AK7" s="26" t="s">
        <v>19</v>
      </c>
      <c r="AN7" s="24" t="s">
        <v>1</v>
      </c>
      <c r="AR7" s="19"/>
      <c r="BE7" s="212"/>
      <c r="BS7" s="16" t="s">
        <v>6</v>
      </c>
    </row>
    <row r="8" spans="1:74" ht="12" customHeight="1">
      <c r="B8" s="19"/>
      <c r="D8" s="26" t="s">
        <v>20</v>
      </c>
      <c r="K8" s="24" t="s">
        <v>21</v>
      </c>
      <c r="AK8" s="26" t="s">
        <v>22</v>
      </c>
      <c r="AN8" s="27" t="s">
        <v>23</v>
      </c>
      <c r="AR8" s="19"/>
      <c r="BE8" s="212"/>
      <c r="BS8" s="16" t="s">
        <v>6</v>
      </c>
    </row>
    <row r="9" spans="1:74" ht="14.45" customHeight="1">
      <c r="B9" s="19"/>
      <c r="AR9" s="19"/>
      <c r="BE9" s="212"/>
      <c r="BS9" s="16" t="s">
        <v>6</v>
      </c>
    </row>
    <row r="10" spans="1:74" ht="12" customHeight="1">
      <c r="B10" s="19"/>
      <c r="D10" s="26" t="s">
        <v>24</v>
      </c>
      <c r="AK10" s="26" t="s">
        <v>25</v>
      </c>
      <c r="AN10" s="24" t="s">
        <v>26</v>
      </c>
      <c r="AR10" s="19"/>
      <c r="BE10" s="212"/>
      <c r="BS10" s="16" t="s">
        <v>6</v>
      </c>
    </row>
    <row r="11" spans="1:74" ht="18.399999999999999" customHeight="1">
      <c r="B11" s="19"/>
      <c r="E11" s="24" t="s">
        <v>27</v>
      </c>
      <c r="AK11" s="26" t="s">
        <v>28</v>
      </c>
      <c r="AN11" s="24" t="s">
        <v>29</v>
      </c>
      <c r="AR11" s="19"/>
      <c r="BE11" s="212"/>
      <c r="BS11" s="16" t="s">
        <v>6</v>
      </c>
    </row>
    <row r="12" spans="1:74" ht="6.95" customHeight="1">
      <c r="B12" s="19"/>
      <c r="AR12" s="19"/>
      <c r="BE12" s="212"/>
      <c r="BS12" s="16" t="s">
        <v>6</v>
      </c>
    </row>
    <row r="13" spans="1:74" ht="12" customHeight="1">
      <c r="B13" s="19"/>
      <c r="D13" s="26" t="s">
        <v>30</v>
      </c>
      <c r="AK13" s="26" t="s">
        <v>25</v>
      </c>
      <c r="AN13" s="28" t="s">
        <v>31</v>
      </c>
      <c r="AR13" s="19"/>
      <c r="BE13" s="212"/>
      <c r="BS13" s="16" t="s">
        <v>6</v>
      </c>
    </row>
    <row r="14" spans="1:74" ht="12.75">
      <c r="B14" s="19"/>
      <c r="E14" s="216" t="s">
        <v>31</v>
      </c>
      <c r="F14" s="217"/>
      <c r="G14" s="217"/>
      <c r="H14" s="217"/>
      <c r="I14" s="217"/>
      <c r="J14" s="217"/>
      <c r="K14" s="217"/>
      <c r="L14" s="217"/>
      <c r="M14" s="217"/>
      <c r="N14" s="217"/>
      <c r="O14" s="217"/>
      <c r="P14" s="217"/>
      <c r="Q14" s="217"/>
      <c r="R14" s="217"/>
      <c r="S14" s="217"/>
      <c r="T14" s="217"/>
      <c r="U14" s="217"/>
      <c r="V14" s="217"/>
      <c r="W14" s="217"/>
      <c r="X14" s="217"/>
      <c r="Y14" s="217"/>
      <c r="Z14" s="217"/>
      <c r="AA14" s="217"/>
      <c r="AB14" s="217"/>
      <c r="AC14" s="217"/>
      <c r="AD14" s="217"/>
      <c r="AE14" s="217"/>
      <c r="AF14" s="217"/>
      <c r="AG14" s="217"/>
      <c r="AH14" s="217"/>
      <c r="AI14" s="217"/>
      <c r="AJ14" s="217"/>
      <c r="AK14" s="26" t="s">
        <v>28</v>
      </c>
      <c r="AN14" s="28" t="s">
        <v>31</v>
      </c>
      <c r="AR14" s="19"/>
      <c r="BE14" s="212"/>
      <c r="BS14" s="16" t="s">
        <v>6</v>
      </c>
    </row>
    <row r="15" spans="1:74" ht="6.95" customHeight="1">
      <c r="B15" s="19"/>
      <c r="AR15" s="19"/>
      <c r="BE15" s="212"/>
      <c r="BS15" s="16" t="s">
        <v>4</v>
      </c>
    </row>
    <row r="16" spans="1:74" ht="12" customHeight="1">
      <c r="B16" s="19"/>
      <c r="D16" s="26" t="s">
        <v>32</v>
      </c>
      <c r="AK16" s="26" t="s">
        <v>25</v>
      </c>
      <c r="AN16" s="24" t="s">
        <v>33</v>
      </c>
      <c r="AR16" s="19"/>
      <c r="BE16" s="212"/>
      <c r="BS16" s="16" t="s">
        <v>4</v>
      </c>
    </row>
    <row r="17" spans="2:71" ht="18.399999999999999" customHeight="1">
      <c r="B17" s="19"/>
      <c r="E17" s="24" t="s">
        <v>34</v>
      </c>
      <c r="AK17" s="26" t="s">
        <v>28</v>
      </c>
      <c r="AN17" s="24" t="s">
        <v>35</v>
      </c>
      <c r="AR17" s="19"/>
      <c r="BE17" s="212"/>
      <c r="BS17" s="16" t="s">
        <v>36</v>
      </c>
    </row>
    <row r="18" spans="2:71" ht="6.95" customHeight="1">
      <c r="B18" s="19"/>
      <c r="AR18" s="19"/>
      <c r="BE18" s="212"/>
      <c r="BS18" s="16" t="s">
        <v>6</v>
      </c>
    </row>
    <row r="19" spans="2:71" ht="12" customHeight="1">
      <c r="B19" s="19"/>
      <c r="D19" s="26" t="s">
        <v>37</v>
      </c>
      <c r="AK19" s="26" t="s">
        <v>25</v>
      </c>
      <c r="AN19" s="24" t="s">
        <v>1</v>
      </c>
      <c r="AR19" s="19"/>
      <c r="BE19" s="212"/>
      <c r="BS19" s="16" t="s">
        <v>6</v>
      </c>
    </row>
    <row r="20" spans="2:71" ht="18.399999999999999" customHeight="1">
      <c r="B20" s="19"/>
      <c r="E20" s="24" t="s">
        <v>38</v>
      </c>
      <c r="AK20" s="26" t="s">
        <v>28</v>
      </c>
      <c r="AN20" s="24" t="s">
        <v>1</v>
      </c>
      <c r="AR20" s="19"/>
      <c r="BE20" s="212"/>
      <c r="BS20" s="16" t="s">
        <v>36</v>
      </c>
    </row>
    <row r="21" spans="2:71" ht="6.95" customHeight="1">
      <c r="B21" s="19"/>
      <c r="AR21" s="19"/>
      <c r="BE21" s="212"/>
    </row>
    <row r="22" spans="2:71" ht="12" customHeight="1">
      <c r="B22" s="19"/>
      <c r="D22" s="26" t="s">
        <v>39</v>
      </c>
      <c r="AR22" s="19"/>
      <c r="BE22" s="212"/>
    </row>
    <row r="23" spans="2:71" ht="16.5" customHeight="1">
      <c r="B23" s="19"/>
      <c r="E23" s="218" t="s">
        <v>1</v>
      </c>
      <c r="F23" s="218"/>
      <c r="G23" s="218"/>
      <c r="H23" s="218"/>
      <c r="I23" s="218"/>
      <c r="J23" s="218"/>
      <c r="K23" s="218"/>
      <c r="L23" s="218"/>
      <c r="M23" s="218"/>
      <c r="N23" s="218"/>
      <c r="O23" s="218"/>
      <c r="P23" s="218"/>
      <c r="Q23" s="218"/>
      <c r="R23" s="218"/>
      <c r="S23" s="218"/>
      <c r="T23" s="218"/>
      <c r="U23" s="218"/>
      <c r="V23" s="218"/>
      <c r="W23" s="218"/>
      <c r="X23" s="218"/>
      <c r="Y23" s="218"/>
      <c r="Z23" s="218"/>
      <c r="AA23" s="218"/>
      <c r="AB23" s="218"/>
      <c r="AC23" s="218"/>
      <c r="AD23" s="218"/>
      <c r="AE23" s="218"/>
      <c r="AF23" s="218"/>
      <c r="AG23" s="218"/>
      <c r="AH23" s="218"/>
      <c r="AI23" s="218"/>
      <c r="AJ23" s="218"/>
      <c r="AK23" s="218"/>
      <c r="AL23" s="218"/>
      <c r="AM23" s="218"/>
      <c r="AN23" s="218"/>
      <c r="AR23" s="19"/>
      <c r="BE23" s="212"/>
    </row>
    <row r="24" spans="2:71" ht="6.95" customHeight="1">
      <c r="B24" s="19"/>
      <c r="AR24" s="19"/>
      <c r="BE24" s="212"/>
    </row>
    <row r="25" spans="2:71" ht="6.95" customHeight="1">
      <c r="B25" s="19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R25" s="19"/>
      <c r="BE25" s="212"/>
    </row>
    <row r="26" spans="2:71" s="1" customFormat="1" ht="25.9" customHeight="1">
      <c r="B26" s="31"/>
      <c r="D26" s="32" t="s">
        <v>40</v>
      </c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  <c r="AF26" s="33"/>
      <c r="AG26" s="33"/>
      <c r="AH26" s="33"/>
      <c r="AI26" s="33"/>
      <c r="AJ26" s="33"/>
      <c r="AK26" s="219" t="e">
        <f>ROUND(AG94,2)</f>
        <v>#REF!</v>
      </c>
      <c r="AL26" s="220"/>
      <c r="AM26" s="220"/>
      <c r="AN26" s="220"/>
      <c r="AO26" s="220"/>
      <c r="AR26" s="31"/>
      <c r="BE26" s="212"/>
    </row>
    <row r="27" spans="2:71" s="1" customFormat="1" ht="6.95" customHeight="1">
      <c r="B27" s="31"/>
      <c r="AR27" s="31"/>
      <c r="BE27" s="212"/>
    </row>
    <row r="28" spans="2:71" s="1" customFormat="1" ht="12.75">
      <c r="B28" s="31"/>
      <c r="L28" s="221" t="s">
        <v>41</v>
      </c>
      <c r="M28" s="221"/>
      <c r="N28" s="221"/>
      <c r="O28" s="221"/>
      <c r="P28" s="221"/>
      <c r="W28" s="221" t="s">
        <v>42</v>
      </c>
      <c r="X28" s="221"/>
      <c r="Y28" s="221"/>
      <c r="Z28" s="221"/>
      <c r="AA28" s="221"/>
      <c r="AB28" s="221"/>
      <c r="AC28" s="221"/>
      <c r="AD28" s="221"/>
      <c r="AE28" s="221"/>
      <c r="AK28" s="221" t="s">
        <v>43</v>
      </c>
      <c r="AL28" s="221"/>
      <c r="AM28" s="221"/>
      <c r="AN28" s="221"/>
      <c r="AO28" s="221"/>
      <c r="AR28" s="31"/>
      <c r="BE28" s="212"/>
    </row>
    <row r="29" spans="2:71" s="2" customFormat="1" ht="14.45" customHeight="1">
      <c r="B29" s="35"/>
      <c r="D29" s="26" t="s">
        <v>44</v>
      </c>
      <c r="F29" s="26" t="s">
        <v>45</v>
      </c>
      <c r="L29" s="206">
        <v>0.21</v>
      </c>
      <c r="M29" s="205"/>
      <c r="N29" s="205"/>
      <c r="O29" s="205"/>
      <c r="P29" s="205"/>
      <c r="W29" s="204" t="e">
        <f>ROUND(AZ94, 2)</f>
        <v>#REF!</v>
      </c>
      <c r="X29" s="205"/>
      <c r="Y29" s="205"/>
      <c r="Z29" s="205"/>
      <c r="AA29" s="205"/>
      <c r="AB29" s="205"/>
      <c r="AC29" s="205"/>
      <c r="AD29" s="205"/>
      <c r="AE29" s="205"/>
      <c r="AK29" s="204" t="e">
        <f>ROUND(AV94, 2)</f>
        <v>#REF!</v>
      </c>
      <c r="AL29" s="205"/>
      <c r="AM29" s="205"/>
      <c r="AN29" s="205"/>
      <c r="AO29" s="205"/>
      <c r="AR29" s="35"/>
      <c r="BE29" s="213"/>
    </row>
    <row r="30" spans="2:71" s="2" customFormat="1" ht="14.45" customHeight="1">
      <c r="B30" s="35"/>
      <c r="F30" s="26" t="s">
        <v>46</v>
      </c>
      <c r="L30" s="206">
        <v>0.12</v>
      </c>
      <c r="M30" s="205"/>
      <c r="N30" s="205"/>
      <c r="O30" s="205"/>
      <c r="P30" s="205"/>
      <c r="W30" s="204" t="e">
        <f>ROUND(BA94, 2)</f>
        <v>#REF!</v>
      </c>
      <c r="X30" s="205"/>
      <c r="Y30" s="205"/>
      <c r="Z30" s="205"/>
      <c r="AA30" s="205"/>
      <c r="AB30" s="205"/>
      <c r="AC30" s="205"/>
      <c r="AD30" s="205"/>
      <c r="AE30" s="205"/>
      <c r="AK30" s="204" t="e">
        <f>ROUND(AW94, 2)</f>
        <v>#REF!</v>
      </c>
      <c r="AL30" s="205"/>
      <c r="AM30" s="205"/>
      <c r="AN30" s="205"/>
      <c r="AO30" s="205"/>
      <c r="AR30" s="35"/>
      <c r="BE30" s="213"/>
    </row>
    <row r="31" spans="2:71" s="2" customFormat="1" ht="14.45" hidden="1" customHeight="1">
      <c r="B31" s="35"/>
      <c r="F31" s="26" t="s">
        <v>47</v>
      </c>
      <c r="L31" s="206">
        <v>0.21</v>
      </c>
      <c r="M31" s="205"/>
      <c r="N31" s="205"/>
      <c r="O31" s="205"/>
      <c r="P31" s="205"/>
      <c r="W31" s="204" t="e">
        <f>ROUND(BB94, 2)</f>
        <v>#REF!</v>
      </c>
      <c r="X31" s="205"/>
      <c r="Y31" s="205"/>
      <c r="Z31" s="205"/>
      <c r="AA31" s="205"/>
      <c r="AB31" s="205"/>
      <c r="AC31" s="205"/>
      <c r="AD31" s="205"/>
      <c r="AE31" s="205"/>
      <c r="AK31" s="204">
        <v>0</v>
      </c>
      <c r="AL31" s="205"/>
      <c r="AM31" s="205"/>
      <c r="AN31" s="205"/>
      <c r="AO31" s="205"/>
      <c r="AR31" s="35"/>
      <c r="BE31" s="213"/>
    </row>
    <row r="32" spans="2:71" s="2" customFormat="1" ht="14.45" hidden="1" customHeight="1">
      <c r="B32" s="35"/>
      <c r="F32" s="26" t="s">
        <v>48</v>
      </c>
      <c r="L32" s="206">
        <v>0.12</v>
      </c>
      <c r="M32" s="205"/>
      <c r="N32" s="205"/>
      <c r="O32" s="205"/>
      <c r="P32" s="205"/>
      <c r="W32" s="204" t="e">
        <f>ROUND(BC94, 2)</f>
        <v>#REF!</v>
      </c>
      <c r="X32" s="205"/>
      <c r="Y32" s="205"/>
      <c r="Z32" s="205"/>
      <c r="AA32" s="205"/>
      <c r="AB32" s="205"/>
      <c r="AC32" s="205"/>
      <c r="AD32" s="205"/>
      <c r="AE32" s="205"/>
      <c r="AK32" s="204">
        <v>0</v>
      </c>
      <c r="AL32" s="205"/>
      <c r="AM32" s="205"/>
      <c r="AN32" s="205"/>
      <c r="AO32" s="205"/>
      <c r="AR32" s="35"/>
      <c r="BE32" s="213"/>
    </row>
    <row r="33" spans="2:57" s="2" customFormat="1" ht="14.45" hidden="1" customHeight="1">
      <c r="B33" s="35"/>
      <c r="F33" s="26" t="s">
        <v>49</v>
      </c>
      <c r="L33" s="206">
        <v>0</v>
      </c>
      <c r="M33" s="205"/>
      <c r="N33" s="205"/>
      <c r="O33" s="205"/>
      <c r="P33" s="205"/>
      <c r="W33" s="204" t="e">
        <f>ROUND(BD94, 2)</f>
        <v>#REF!</v>
      </c>
      <c r="X33" s="205"/>
      <c r="Y33" s="205"/>
      <c r="Z33" s="205"/>
      <c r="AA33" s="205"/>
      <c r="AB33" s="205"/>
      <c r="AC33" s="205"/>
      <c r="AD33" s="205"/>
      <c r="AE33" s="205"/>
      <c r="AK33" s="204">
        <v>0</v>
      </c>
      <c r="AL33" s="205"/>
      <c r="AM33" s="205"/>
      <c r="AN33" s="205"/>
      <c r="AO33" s="205"/>
      <c r="AR33" s="35"/>
      <c r="BE33" s="213"/>
    </row>
    <row r="34" spans="2:57" s="1" customFormat="1" ht="6.95" customHeight="1">
      <c r="B34" s="31"/>
      <c r="AR34" s="31"/>
      <c r="BE34" s="212"/>
    </row>
    <row r="35" spans="2:57" s="1" customFormat="1" ht="25.9" customHeight="1">
      <c r="B35" s="31"/>
      <c r="C35" s="36"/>
      <c r="D35" s="37" t="s">
        <v>50</v>
      </c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38"/>
      <c r="P35" s="38"/>
      <c r="Q35" s="38"/>
      <c r="R35" s="38"/>
      <c r="S35" s="38"/>
      <c r="T35" s="39" t="s">
        <v>51</v>
      </c>
      <c r="U35" s="38"/>
      <c r="V35" s="38"/>
      <c r="W35" s="38"/>
      <c r="X35" s="207" t="s">
        <v>52</v>
      </c>
      <c r="Y35" s="208"/>
      <c r="Z35" s="208"/>
      <c r="AA35" s="208"/>
      <c r="AB35" s="208"/>
      <c r="AC35" s="38"/>
      <c r="AD35" s="38"/>
      <c r="AE35" s="38"/>
      <c r="AF35" s="38"/>
      <c r="AG35" s="38"/>
      <c r="AH35" s="38"/>
      <c r="AI35" s="38"/>
      <c r="AJ35" s="38"/>
      <c r="AK35" s="209" t="e">
        <f>SUM(AK26:AK33)</f>
        <v>#REF!</v>
      </c>
      <c r="AL35" s="208"/>
      <c r="AM35" s="208"/>
      <c r="AN35" s="208"/>
      <c r="AO35" s="210"/>
      <c r="AP35" s="36"/>
      <c r="AQ35" s="36"/>
      <c r="AR35" s="31"/>
    </row>
    <row r="36" spans="2:57" s="1" customFormat="1" ht="6.95" customHeight="1">
      <c r="B36" s="31"/>
      <c r="AR36" s="31"/>
    </row>
    <row r="37" spans="2:57" s="1" customFormat="1" ht="14.45" customHeight="1">
      <c r="B37" s="31"/>
      <c r="AR37" s="31"/>
    </row>
    <row r="38" spans="2:57" ht="14.45" customHeight="1">
      <c r="B38" s="19"/>
      <c r="AR38" s="19"/>
    </row>
    <row r="39" spans="2:57" ht="14.45" customHeight="1">
      <c r="B39" s="19"/>
      <c r="AR39" s="19"/>
    </row>
    <row r="40" spans="2:57" ht="14.45" customHeight="1">
      <c r="B40" s="19"/>
      <c r="AR40" s="19"/>
    </row>
    <row r="41" spans="2:57" ht="14.45" customHeight="1">
      <c r="B41" s="19"/>
      <c r="AR41" s="19"/>
    </row>
    <row r="42" spans="2:57" ht="14.45" customHeight="1">
      <c r="B42" s="19"/>
      <c r="AR42" s="19"/>
    </row>
    <row r="43" spans="2:57" ht="14.45" customHeight="1">
      <c r="B43" s="19"/>
      <c r="AR43" s="19"/>
    </row>
    <row r="44" spans="2:57" ht="14.45" customHeight="1">
      <c r="B44" s="19"/>
      <c r="AR44" s="19"/>
    </row>
    <row r="45" spans="2:57" ht="14.45" customHeight="1">
      <c r="B45" s="19"/>
      <c r="AR45" s="19"/>
    </row>
    <row r="46" spans="2:57" ht="14.45" customHeight="1">
      <c r="B46" s="19"/>
      <c r="AR46" s="19"/>
    </row>
    <row r="47" spans="2:57" ht="14.45" customHeight="1">
      <c r="B47" s="19"/>
      <c r="AR47" s="19"/>
    </row>
    <row r="48" spans="2:57" ht="14.45" customHeight="1">
      <c r="B48" s="19"/>
      <c r="AR48" s="19"/>
    </row>
    <row r="49" spans="2:44" s="1" customFormat="1" ht="14.45" customHeight="1">
      <c r="B49" s="31"/>
      <c r="D49" s="40" t="s">
        <v>53</v>
      </c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0" t="s">
        <v>54</v>
      </c>
      <c r="AI49" s="41"/>
      <c r="AJ49" s="41"/>
      <c r="AK49" s="41"/>
      <c r="AL49" s="41"/>
      <c r="AM49" s="41"/>
      <c r="AN49" s="41"/>
      <c r="AO49" s="41"/>
      <c r="AR49" s="31"/>
    </row>
    <row r="50" spans="2:44">
      <c r="B50" s="19"/>
      <c r="AR50" s="19"/>
    </row>
    <row r="51" spans="2:44">
      <c r="B51" s="19"/>
      <c r="AR51" s="19"/>
    </row>
    <row r="52" spans="2:44">
      <c r="B52" s="19"/>
      <c r="AR52" s="19"/>
    </row>
    <row r="53" spans="2:44">
      <c r="B53" s="19"/>
      <c r="AR53" s="19"/>
    </row>
    <row r="54" spans="2:44">
      <c r="B54" s="19"/>
      <c r="AR54" s="19"/>
    </row>
    <row r="55" spans="2:44">
      <c r="B55" s="19"/>
      <c r="AR55" s="19"/>
    </row>
    <row r="56" spans="2:44">
      <c r="B56" s="19"/>
      <c r="AR56" s="19"/>
    </row>
    <row r="57" spans="2:44">
      <c r="B57" s="19"/>
      <c r="AR57" s="19"/>
    </row>
    <row r="58" spans="2:44">
      <c r="B58" s="19"/>
      <c r="AR58" s="19"/>
    </row>
    <row r="59" spans="2:44">
      <c r="B59" s="19"/>
      <c r="AR59" s="19"/>
    </row>
    <row r="60" spans="2:44" s="1" customFormat="1" ht="12.75">
      <c r="B60" s="31"/>
      <c r="D60" s="42" t="s">
        <v>55</v>
      </c>
      <c r="E60" s="33"/>
      <c r="F60" s="33"/>
      <c r="G60" s="33"/>
      <c r="H60" s="33"/>
      <c r="I60" s="33"/>
      <c r="J60" s="33"/>
      <c r="K60" s="33"/>
      <c r="L60" s="33"/>
      <c r="M60" s="33"/>
      <c r="N60" s="33"/>
      <c r="O60" s="33"/>
      <c r="P60" s="33"/>
      <c r="Q60" s="33"/>
      <c r="R60" s="33"/>
      <c r="S60" s="33"/>
      <c r="T60" s="33"/>
      <c r="U60" s="33"/>
      <c r="V60" s="42" t="s">
        <v>56</v>
      </c>
      <c r="W60" s="33"/>
      <c r="X60" s="33"/>
      <c r="Y60" s="33"/>
      <c r="Z60" s="33"/>
      <c r="AA60" s="33"/>
      <c r="AB60" s="33"/>
      <c r="AC60" s="33"/>
      <c r="AD60" s="33"/>
      <c r="AE60" s="33"/>
      <c r="AF60" s="33"/>
      <c r="AG60" s="33"/>
      <c r="AH60" s="42" t="s">
        <v>55</v>
      </c>
      <c r="AI60" s="33"/>
      <c r="AJ60" s="33"/>
      <c r="AK60" s="33"/>
      <c r="AL60" s="33"/>
      <c r="AM60" s="42" t="s">
        <v>56</v>
      </c>
      <c r="AN60" s="33"/>
      <c r="AO60" s="33"/>
      <c r="AR60" s="31"/>
    </row>
    <row r="61" spans="2:44">
      <c r="B61" s="19"/>
      <c r="AR61" s="19"/>
    </row>
    <row r="62" spans="2:44">
      <c r="B62" s="19"/>
      <c r="AR62" s="19"/>
    </row>
    <row r="63" spans="2:44">
      <c r="B63" s="19"/>
      <c r="AR63" s="19"/>
    </row>
    <row r="64" spans="2:44" s="1" customFormat="1" ht="12.75">
      <c r="B64" s="31"/>
      <c r="D64" s="40" t="s">
        <v>57</v>
      </c>
      <c r="E64" s="41"/>
      <c r="F64" s="41"/>
      <c r="G64" s="41"/>
      <c r="H64" s="41"/>
      <c r="I64" s="41"/>
      <c r="J64" s="41"/>
      <c r="K64" s="41"/>
      <c r="L64" s="41"/>
      <c r="M64" s="41"/>
      <c r="N64" s="41"/>
      <c r="O64" s="41"/>
      <c r="P64" s="41"/>
      <c r="Q64" s="41"/>
      <c r="R64" s="41"/>
      <c r="S64" s="41"/>
      <c r="T64" s="41"/>
      <c r="U64" s="41"/>
      <c r="V64" s="41"/>
      <c r="W64" s="41"/>
      <c r="X64" s="41"/>
      <c r="Y64" s="41"/>
      <c r="Z64" s="41"/>
      <c r="AA64" s="41"/>
      <c r="AB64" s="41"/>
      <c r="AC64" s="41"/>
      <c r="AD64" s="41"/>
      <c r="AE64" s="41"/>
      <c r="AF64" s="41"/>
      <c r="AG64" s="41"/>
      <c r="AH64" s="40" t="s">
        <v>58</v>
      </c>
      <c r="AI64" s="41"/>
      <c r="AJ64" s="41"/>
      <c r="AK64" s="41"/>
      <c r="AL64" s="41"/>
      <c r="AM64" s="41"/>
      <c r="AN64" s="41"/>
      <c r="AO64" s="41"/>
      <c r="AR64" s="31"/>
    </row>
    <row r="65" spans="2:44">
      <c r="B65" s="19"/>
      <c r="AR65" s="19"/>
    </row>
    <row r="66" spans="2:44">
      <c r="B66" s="19"/>
      <c r="AR66" s="19"/>
    </row>
    <row r="67" spans="2:44">
      <c r="B67" s="19"/>
      <c r="AR67" s="19"/>
    </row>
    <row r="68" spans="2:44">
      <c r="B68" s="19"/>
      <c r="AR68" s="19"/>
    </row>
    <row r="69" spans="2:44">
      <c r="B69" s="19"/>
      <c r="AR69" s="19"/>
    </row>
    <row r="70" spans="2:44">
      <c r="B70" s="19"/>
      <c r="AR70" s="19"/>
    </row>
    <row r="71" spans="2:44">
      <c r="B71" s="19"/>
      <c r="AR71" s="19"/>
    </row>
    <row r="72" spans="2:44">
      <c r="B72" s="19"/>
      <c r="AR72" s="19"/>
    </row>
    <row r="73" spans="2:44">
      <c r="B73" s="19"/>
      <c r="AR73" s="19"/>
    </row>
    <row r="74" spans="2:44">
      <c r="B74" s="19"/>
      <c r="AR74" s="19"/>
    </row>
    <row r="75" spans="2:44" s="1" customFormat="1" ht="12.75">
      <c r="B75" s="31"/>
      <c r="D75" s="42" t="s">
        <v>55</v>
      </c>
      <c r="E75" s="33"/>
      <c r="F75" s="33"/>
      <c r="G75" s="33"/>
      <c r="H75" s="33"/>
      <c r="I75" s="33"/>
      <c r="J75" s="33"/>
      <c r="K75" s="33"/>
      <c r="L75" s="33"/>
      <c r="M75" s="33"/>
      <c r="N75" s="33"/>
      <c r="O75" s="33"/>
      <c r="P75" s="33"/>
      <c r="Q75" s="33"/>
      <c r="R75" s="33"/>
      <c r="S75" s="33"/>
      <c r="T75" s="33"/>
      <c r="U75" s="33"/>
      <c r="V75" s="42" t="s">
        <v>56</v>
      </c>
      <c r="W75" s="33"/>
      <c r="X75" s="33"/>
      <c r="Y75" s="33"/>
      <c r="Z75" s="33"/>
      <c r="AA75" s="33"/>
      <c r="AB75" s="33"/>
      <c r="AC75" s="33"/>
      <c r="AD75" s="33"/>
      <c r="AE75" s="33"/>
      <c r="AF75" s="33"/>
      <c r="AG75" s="33"/>
      <c r="AH75" s="42" t="s">
        <v>55</v>
      </c>
      <c r="AI75" s="33"/>
      <c r="AJ75" s="33"/>
      <c r="AK75" s="33"/>
      <c r="AL75" s="33"/>
      <c r="AM75" s="42" t="s">
        <v>56</v>
      </c>
      <c r="AN75" s="33"/>
      <c r="AO75" s="33"/>
      <c r="AR75" s="31"/>
    </row>
    <row r="76" spans="2:44" s="1" customFormat="1">
      <c r="B76" s="31"/>
      <c r="AR76" s="31"/>
    </row>
    <row r="77" spans="2:44" s="1" customFormat="1" ht="6.95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44"/>
      <c r="M77" s="44"/>
      <c r="N77" s="44"/>
      <c r="O77" s="44"/>
      <c r="P77" s="44"/>
      <c r="Q77" s="44"/>
      <c r="R77" s="44"/>
      <c r="S77" s="44"/>
      <c r="T77" s="44"/>
      <c r="U77" s="44"/>
      <c r="V77" s="44"/>
      <c r="W77" s="44"/>
      <c r="X77" s="44"/>
      <c r="Y77" s="44"/>
      <c r="Z77" s="44"/>
      <c r="AA77" s="44"/>
      <c r="AB77" s="44"/>
      <c r="AC77" s="44"/>
      <c r="AD77" s="44"/>
      <c r="AE77" s="44"/>
      <c r="AF77" s="44"/>
      <c r="AG77" s="44"/>
      <c r="AH77" s="44"/>
      <c r="AI77" s="44"/>
      <c r="AJ77" s="44"/>
      <c r="AK77" s="44"/>
      <c r="AL77" s="44"/>
      <c r="AM77" s="44"/>
      <c r="AN77" s="44"/>
      <c r="AO77" s="44"/>
      <c r="AP77" s="44"/>
      <c r="AQ77" s="44"/>
      <c r="AR77" s="31"/>
    </row>
    <row r="81" spans="1:91" s="1" customFormat="1" ht="6.95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  <c r="Z81" s="46"/>
      <c r="AA81" s="46"/>
      <c r="AB81" s="46"/>
      <c r="AC81" s="46"/>
      <c r="AD81" s="46"/>
      <c r="AE81" s="46"/>
      <c r="AF81" s="46"/>
      <c r="AG81" s="46"/>
      <c r="AH81" s="46"/>
      <c r="AI81" s="46"/>
      <c r="AJ81" s="46"/>
      <c r="AK81" s="46"/>
      <c r="AL81" s="46"/>
      <c r="AM81" s="46"/>
      <c r="AN81" s="46"/>
      <c r="AO81" s="46"/>
      <c r="AP81" s="46"/>
      <c r="AQ81" s="46"/>
      <c r="AR81" s="31"/>
    </row>
    <row r="82" spans="1:91" s="1" customFormat="1" ht="24.95" customHeight="1">
      <c r="B82" s="31"/>
      <c r="C82" s="20" t="s">
        <v>59</v>
      </c>
      <c r="AR82" s="31"/>
    </row>
    <row r="83" spans="1:91" s="1" customFormat="1" ht="6.95" customHeight="1">
      <c r="B83" s="31"/>
      <c r="AR83" s="31"/>
    </row>
    <row r="84" spans="1:91" s="3" customFormat="1" ht="12" customHeight="1">
      <c r="B84" s="47"/>
      <c r="C84" s="26" t="s">
        <v>13</v>
      </c>
      <c r="L84" s="3" t="str">
        <f>K5</f>
        <v>2025-04</v>
      </c>
      <c r="AR84" s="47"/>
    </row>
    <row r="85" spans="1:91" s="4" customFormat="1" ht="36.950000000000003" customHeight="1">
      <c r="B85" s="48"/>
      <c r="C85" s="49" t="s">
        <v>16</v>
      </c>
      <c r="L85" s="195" t="str">
        <f>K6</f>
        <v>Čertova rokle, V. etapa, 2. část - Obnova páteřní komunikace od křižovatky za lávkou ke křižovatce s ostrůvkem (oddíl M)</v>
      </c>
      <c r="M85" s="196"/>
      <c r="N85" s="196"/>
      <c r="O85" s="196"/>
      <c r="P85" s="196"/>
      <c r="Q85" s="196"/>
      <c r="R85" s="196"/>
      <c r="S85" s="196"/>
      <c r="T85" s="196"/>
      <c r="U85" s="196"/>
      <c r="V85" s="196"/>
      <c r="W85" s="196"/>
      <c r="X85" s="196"/>
      <c r="Y85" s="196"/>
      <c r="Z85" s="196"/>
      <c r="AA85" s="196"/>
      <c r="AB85" s="196"/>
      <c r="AC85" s="196"/>
      <c r="AD85" s="196"/>
      <c r="AE85" s="196"/>
      <c r="AF85" s="196"/>
      <c r="AG85" s="196"/>
      <c r="AH85" s="196"/>
      <c r="AI85" s="196"/>
      <c r="AJ85" s="196"/>
      <c r="AK85" s="196"/>
      <c r="AL85" s="196"/>
      <c r="AM85" s="196"/>
      <c r="AN85" s="196"/>
      <c r="AO85" s="196"/>
      <c r="AR85" s="48"/>
    </row>
    <row r="86" spans="1:91" s="1" customFormat="1" ht="6.95" customHeight="1">
      <c r="B86" s="31"/>
      <c r="AR86" s="31"/>
    </row>
    <row r="87" spans="1:91" s="1" customFormat="1" ht="12" customHeight="1">
      <c r="B87" s="31"/>
      <c r="C87" s="26" t="s">
        <v>20</v>
      </c>
      <c r="L87" s="50" t="str">
        <f>IF(K8="","",K8)</f>
        <v>Brno</v>
      </c>
      <c r="AI87" s="26" t="s">
        <v>22</v>
      </c>
      <c r="AM87" s="197" t="str">
        <f>IF(AN8= "","",AN8)</f>
        <v>15. 5. 2025</v>
      </c>
      <c r="AN87" s="197"/>
      <c r="AR87" s="31"/>
    </row>
    <row r="88" spans="1:91" s="1" customFormat="1" ht="6.95" customHeight="1">
      <c r="B88" s="31"/>
      <c r="AR88" s="31"/>
    </row>
    <row r="89" spans="1:91" s="1" customFormat="1" ht="25.7" customHeight="1">
      <c r="B89" s="31"/>
      <c r="C89" s="26" t="s">
        <v>24</v>
      </c>
      <c r="L89" s="3" t="str">
        <f>IF(E11= "","",E11)</f>
        <v>MČ Brno sever, Bratislavská 70, 601 47 Brno</v>
      </c>
      <c r="AI89" s="26" t="s">
        <v>32</v>
      </c>
      <c r="AM89" s="198" t="str">
        <f>IF(E17="","",E17)</f>
        <v>Zahradní a krajinářská architektura s.r.o.</v>
      </c>
      <c r="AN89" s="199"/>
      <c r="AO89" s="199"/>
      <c r="AP89" s="199"/>
      <c r="AR89" s="31"/>
      <c r="AS89" s="200" t="s">
        <v>60</v>
      </c>
      <c r="AT89" s="201"/>
      <c r="AU89" s="52"/>
      <c r="AV89" s="52"/>
      <c r="AW89" s="52"/>
      <c r="AX89" s="52"/>
      <c r="AY89" s="52"/>
      <c r="AZ89" s="52"/>
      <c r="BA89" s="52"/>
      <c r="BB89" s="52"/>
      <c r="BC89" s="52"/>
      <c r="BD89" s="53"/>
    </row>
    <row r="90" spans="1:91" s="1" customFormat="1" ht="15.2" customHeight="1">
      <c r="B90" s="31"/>
      <c r="C90" s="26" t="s">
        <v>30</v>
      </c>
      <c r="L90" s="3" t="str">
        <f>IF(E14= "Vyplň údaj","",E14)</f>
        <v/>
      </c>
      <c r="AI90" s="26" t="s">
        <v>37</v>
      </c>
      <c r="AM90" s="198" t="str">
        <f>IF(E20="","",E20)</f>
        <v>Ing. Jaromír Skoupil, Ph.D.</v>
      </c>
      <c r="AN90" s="199"/>
      <c r="AO90" s="199"/>
      <c r="AP90" s="199"/>
      <c r="AR90" s="31"/>
      <c r="AS90" s="202"/>
      <c r="AT90" s="203"/>
      <c r="BD90" s="55"/>
    </row>
    <row r="91" spans="1:91" s="1" customFormat="1" ht="10.9" customHeight="1">
      <c r="B91" s="31"/>
      <c r="AR91" s="31"/>
      <c r="AS91" s="202"/>
      <c r="AT91" s="203"/>
      <c r="BD91" s="55"/>
    </row>
    <row r="92" spans="1:91" s="1" customFormat="1" ht="29.25" customHeight="1">
      <c r="B92" s="31"/>
      <c r="C92" s="190" t="s">
        <v>61</v>
      </c>
      <c r="D92" s="191"/>
      <c r="E92" s="191"/>
      <c r="F92" s="191"/>
      <c r="G92" s="191"/>
      <c r="H92" s="56"/>
      <c r="I92" s="192" t="s">
        <v>62</v>
      </c>
      <c r="J92" s="191"/>
      <c r="K92" s="191"/>
      <c r="L92" s="191"/>
      <c r="M92" s="191"/>
      <c r="N92" s="191"/>
      <c r="O92" s="191"/>
      <c r="P92" s="191"/>
      <c r="Q92" s="191"/>
      <c r="R92" s="191"/>
      <c r="S92" s="191"/>
      <c r="T92" s="191"/>
      <c r="U92" s="191"/>
      <c r="V92" s="191"/>
      <c r="W92" s="191"/>
      <c r="X92" s="191"/>
      <c r="Y92" s="191"/>
      <c r="Z92" s="191"/>
      <c r="AA92" s="191"/>
      <c r="AB92" s="191"/>
      <c r="AC92" s="191"/>
      <c r="AD92" s="191"/>
      <c r="AE92" s="191"/>
      <c r="AF92" s="191"/>
      <c r="AG92" s="193" t="s">
        <v>63</v>
      </c>
      <c r="AH92" s="191"/>
      <c r="AI92" s="191"/>
      <c r="AJ92" s="191"/>
      <c r="AK92" s="191"/>
      <c r="AL92" s="191"/>
      <c r="AM92" s="191"/>
      <c r="AN92" s="192" t="s">
        <v>64</v>
      </c>
      <c r="AO92" s="191"/>
      <c r="AP92" s="194"/>
      <c r="AQ92" s="57" t="s">
        <v>65</v>
      </c>
      <c r="AR92" s="31"/>
      <c r="AS92" s="58" t="s">
        <v>66</v>
      </c>
      <c r="AT92" s="59" t="s">
        <v>67</v>
      </c>
      <c r="AU92" s="59" t="s">
        <v>68</v>
      </c>
      <c r="AV92" s="59" t="s">
        <v>69</v>
      </c>
      <c r="AW92" s="59" t="s">
        <v>70</v>
      </c>
      <c r="AX92" s="59" t="s">
        <v>71</v>
      </c>
      <c r="AY92" s="59" t="s">
        <v>72</v>
      </c>
      <c r="AZ92" s="59" t="s">
        <v>73</v>
      </c>
      <c r="BA92" s="59" t="s">
        <v>74</v>
      </c>
      <c r="BB92" s="59" t="s">
        <v>75</v>
      </c>
      <c r="BC92" s="59" t="s">
        <v>76</v>
      </c>
      <c r="BD92" s="60" t="s">
        <v>77</v>
      </c>
    </row>
    <row r="93" spans="1:91" s="1" customFormat="1" ht="10.9" customHeight="1">
      <c r="B93" s="31"/>
      <c r="AR93" s="31"/>
      <c r="AS93" s="61"/>
      <c r="AT93" s="52"/>
      <c r="AU93" s="52"/>
      <c r="AV93" s="52"/>
      <c r="AW93" s="52"/>
      <c r="AX93" s="52"/>
      <c r="AY93" s="52"/>
      <c r="AZ93" s="52"/>
      <c r="BA93" s="52"/>
      <c r="BB93" s="52"/>
      <c r="BC93" s="52"/>
      <c r="BD93" s="53"/>
    </row>
    <row r="94" spans="1:91" s="5" customFormat="1" ht="32.450000000000003" customHeight="1">
      <c r="B94" s="62"/>
      <c r="C94" s="63" t="s">
        <v>78</v>
      </c>
      <c r="D94" s="64"/>
      <c r="E94" s="64"/>
      <c r="F94" s="64"/>
      <c r="G94" s="64"/>
      <c r="H94" s="64"/>
      <c r="I94" s="64"/>
      <c r="J94" s="64"/>
      <c r="K94" s="64"/>
      <c r="L94" s="64"/>
      <c r="M94" s="64"/>
      <c r="N94" s="64"/>
      <c r="O94" s="64"/>
      <c r="P94" s="64"/>
      <c r="Q94" s="64"/>
      <c r="R94" s="64"/>
      <c r="S94" s="64"/>
      <c r="T94" s="64"/>
      <c r="U94" s="64"/>
      <c r="V94" s="64"/>
      <c r="W94" s="64"/>
      <c r="X94" s="64"/>
      <c r="Y94" s="64"/>
      <c r="Z94" s="64"/>
      <c r="AA94" s="64"/>
      <c r="AB94" s="64"/>
      <c r="AC94" s="64"/>
      <c r="AD94" s="64"/>
      <c r="AE94" s="64"/>
      <c r="AF94" s="64"/>
      <c r="AG94" s="188" t="e">
        <f>ROUND(SUM(AG95:AG96),2)</f>
        <v>#REF!</v>
      </c>
      <c r="AH94" s="188"/>
      <c r="AI94" s="188"/>
      <c r="AJ94" s="188"/>
      <c r="AK94" s="188"/>
      <c r="AL94" s="188"/>
      <c r="AM94" s="188"/>
      <c r="AN94" s="189" t="e">
        <f>SUM(AG94,AT94)</f>
        <v>#REF!</v>
      </c>
      <c r="AO94" s="189"/>
      <c r="AP94" s="189"/>
      <c r="AQ94" s="66" t="s">
        <v>1</v>
      </c>
      <c r="AR94" s="62"/>
      <c r="AS94" s="67">
        <f>ROUND(SUM(AS95:AS96),2)</f>
        <v>0</v>
      </c>
      <c r="AT94" s="68" t="e">
        <f>ROUND(SUM(AV94:AW94),2)</f>
        <v>#REF!</v>
      </c>
      <c r="AU94" s="69" t="e">
        <f>ROUND(SUM(AU95:AU96),5)</f>
        <v>#REF!</v>
      </c>
      <c r="AV94" s="68" t="e">
        <f>ROUND(AZ94*L29,2)</f>
        <v>#REF!</v>
      </c>
      <c r="AW94" s="68" t="e">
        <f>ROUND(BA94*L30,2)</f>
        <v>#REF!</v>
      </c>
      <c r="AX94" s="68" t="e">
        <f>ROUND(BB94*L29,2)</f>
        <v>#REF!</v>
      </c>
      <c r="AY94" s="68" t="e">
        <f>ROUND(BC94*L30,2)</f>
        <v>#REF!</v>
      </c>
      <c r="AZ94" s="68" t="e">
        <f>ROUND(SUM(AZ95:AZ96),2)</f>
        <v>#REF!</v>
      </c>
      <c r="BA94" s="68" t="e">
        <f>ROUND(SUM(BA95:BA96),2)</f>
        <v>#REF!</v>
      </c>
      <c r="BB94" s="68" t="e">
        <f>ROUND(SUM(BB95:BB96),2)</f>
        <v>#REF!</v>
      </c>
      <c r="BC94" s="68" t="e">
        <f>ROUND(SUM(BC95:BC96),2)</f>
        <v>#REF!</v>
      </c>
      <c r="BD94" s="70" t="e">
        <f>ROUND(SUM(BD95:BD96),2)</f>
        <v>#REF!</v>
      </c>
      <c r="BS94" s="71" t="s">
        <v>79</v>
      </c>
      <c r="BT94" s="71" t="s">
        <v>80</v>
      </c>
      <c r="BU94" s="72" t="s">
        <v>81</v>
      </c>
      <c r="BV94" s="71" t="s">
        <v>82</v>
      </c>
      <c r="BW94" s="71" t="s">
        <v>5</v>
      </c>
      <c r="BX94" s="71" t="s">
        <v>83</v>
      </c>
      <c r="CL94" s="71" t="s">
        <v>1</v>
      </c>
    </row>
    <row r="95" spans="1:91" s="6" customFormat="1" ht="16.5" customHeight="1">
      <c r="A95" s="73" t="s">
        <v>84</v>
      </c>
      <c r="B95" s="74"/>
      <c r="C95" s="75"/>
      <c r="D95" s="187" t="s">
        <v>85</v>
      </c>
      <c r="E95" s="187"/>
      <c r="F95" s="187"/>
      <c r="G95" s="187"/>
      <c r="H95" s="187"/>
      <c r="I95" s="76"/>
      <c r="J95" s="187" t="s">
        <v>86</v>
      </c>
      <c r="K95" s="187"/>
      <c r="L95" s="187"/>
      <c r="M95" s="187"/>
      <c r="N95" s="187"/>
      <c r="O95" s="187"/>
      <c r="P95" s="187"/>
      <c r="Q95" s="187"/>
      <c r="R95" s="187"/>
      <c r="S95" s="187"/>
      <c r="T95" s="187"/>
      <c r="U95" s="187"/>
      <c r="V95" s="187"/>
      <c r="W95" s="187"/>
      <c r="X95" s="187"/>
      <c r="Y95" s="187"/>
      <c r="Z95" s="187"/>
      <c r="AA95" s="187"/>
      <c r="AB95" s="187"/>
      <c r="AC95" s="187"/>
      <c r="AD95" s="187"/>
      <c r="AE95" s="187"/>
      <c r="AF95" s="187"/>
      <c r="AG95" s="185">
        <f>'SO 01 - Komunikace, zpevn...'!J30</f>
        <v>0</v>
      </c>
      <c r="AH95" s="186"/>
      <c r="AI95" s="186"/>
      <c r="AJ95" s="186"/>
      <c r="AK95" s="186"/>
      <c r="AL95" s="186"/>
      <c r="AM95" s="186"/>
      <c r="AN95" s="185">
        <f>SUM(AG95,AT95)</f>
        <v>0</v>
      </c>
      <c r="AO95" s="186"/>
      <c r="AP95" s="186"/>
      <c r="AQ95" s="77" t="s">
        <v>87</v>
      </c>
      <c r="AR95" s="74"/>
      <c r="AS95" s="78">
        <v>0</v>
      </c>
      <c r="AT95" s="79">
        <f>ROUND(SUM(AV95:AW95),2)</f>
        <v>0</v>
      </c>
      <c r="AU95" s="80">
        <f>'SO 01 - Komunikace, zpevn...'!P128</f>
        <v>0</v>
      </c>
      <c r="AV95" s="79">
        <f>'SO 01 - Komunikace, zpevn...'!J33</f>
        <v>0</v>
      </c>
      <c r="AW95" s="79">
        <f>'SO 01 - Komunikace, zpevn...'!J34</f>
        <v>0</v>
      </c>
      <c r="AX95" s="79">
        <f>'SO 01 - Komunikace, zpevn...'!J35</f>
        <v>0</v>
      </c>
      <c r="AY95" s="79">
        <f>'SO 01 - Komunikace, zpevn...'!J36</f>
        <v>0</v>
      </c>
      <c r="AZ95" s="79">
        <f>'SO 01 - Komunikace, zpevn...'!F33</f>
        <v>0</v>
      </c>
      <c r="BA95" s="79">
        <f>'SO 01 - Komunikace, zpevn...'!F34</f>
        <v>0</v>
      </c>
      <c r="BB95" s="79">
        <f>'SO 01 - Komunikace, zpevn...'!F35</f>
        <v>0</v>
      </c>
      <c r="BC95" s="79">
        <f>'SO 01 - Komunikace, zpevn...'!F36</f>
        <v>0</v>
      </c>
      <c r="BD95" s="81">
        <f>'SO 01 - Komunikace, zpevn...'!F37</f>
        <v>0</v>
      </c>
      <c r="BT95" s="82" t="s">
        <v>88</v>
      </c>
      <c r="BV95" s="82" t="s">
        <v>82</v>
      </c>
      <c r="BW95" s="82" t="s">
        <v>89</v>
      </c>
      <c r="BX95" s="82" t="s">
        <v>5</v>
      </c>
      <c r="CL95" s="82" t="s">
        <v>1</v>
      </c>
      <c r="CM95" s="82" t="s">
        <v>90</v>
      </c>
    </row>
    <row r="96" spans="1:91" s="6" customFormat="1" ht="16.5" customHeight="1">
      <c r="A96" s="73" t="s">
        <v>84</v>
      </c>
      <c r="B96" s="74"/>
      <c r="C96" s="75"/>
      <c r="D96" s="187" t="s">
        <v>91</v>
      </c>
      <c r="E96" s="187"/>
      <c r="F96" s="187"/>
      <c r="G96" s="187"/>
      <c r="H96" s="187"/>
      <c r="I96" s="76"/>
      <c r="J96" s="187" t="s">
        <v>92</v>
      </c>
      <c r="K96" s="187"/>
      <c r="L96" s="187"/>
      <c r="M96" s="187"/>
      <c r="N96" s="187"/>
      <c r="O96" s="187"/>
      <c r="P96" s="187"/>
      <c r="Q96" s="187"/>
      <c r="R96" s="187"/>
      <c r="S96" s="187"/>
      <c r="T96" s="187"/>
      <c r="U96" s="187"/>
      <c r="V96" s="187"/>
      <c r="W96" s="187"/>
      <c r="X96" s="187"/>
      <c r="Y96" s="187"/>
      <c r="Z96" s="187"/>
      <c r="AA96" s="187"/>
      <c r="AB96" s="187"/>
      <c r="AC96" s="187"/>
      <c r="AD96" s="187"/>
      <c r="AE96" s="187"/>
      <c r="AF96" s="187"/>
      <c r="AG96" s="185" t="e">
        <f>#REF!</f>
        <v>#REF!</v>
      </c>
      <c r="AH96" s="186"/>
      <c r="AI96" s="186"/>
      <c r="AJ96" s="186"/>
      <c r="AK96" s="186"/>
      <c r="AL96" s="186"/>
      <c r="AM96" s="186"/>
      <c r="AN96" s="185" t="e">
        <f>SUM(AG96,AT96)</f>
        <v>#REF!</v>
      </c>
      <c r="AO96" s="186"/>
      <c r="AP96" s="186"/>
      <c r="AQ96" s="77" t="s">
        <v>87</v>
      </c>
      <c r="AR96" s="74"/>
      <c r="AS96" s="83">
        <v>0</v>
      </c>
      <c r="AT96" s="84" t="e">
        <f>ROUND(SUM(AV96:AW96),2)</f>
        <v>#REF!</v>
      </c>
      <c r="AU96" s="85" t="e">
        <f>#REF!</f>
        <v>#REF!</v>
      </c>
      <c r="AV96" s="84" t="e">
        <f>#REF!</f>
        <v>#REF!</v>
      </c>
      <c r="AW96" s="84" t="e">
        <f>#REF!</f>
        <v>#REF!</v>
      </c>
      <c r="AX96" s="84" t="e">
        <f>#REF!</f>
        <v>#REF!</v>
      </c>
      <c r="AY96" s="84" t="e">
        <f>#REF!</f>
        <v>#REF!</v>
      </c>
      <c r="AZ96" s="84" t="e">
        <f>#REF!</f>
        <v>#REF!</v>
      </c>
      <c r="BA96" s="84" t="e">
        <f>#REF!</f>
        <v>#REF!</v>
      </c>
      <c r="BB96" s="84" t="e">
        <f>#REF!</f>
        <v>#REF!</v>
      </c>
      <c r="BC96" s="84" t="e">
        <f>#REF!</f>
        <v>#REF!</v>
      </c>
      <c r="BD96" s="86" t="e">
        <f>#REF!</f>
        <v>#REF!</v>
      </c>
      <c r="BT96" s="82" t="s">
        <v>88</v>
      </c>
      <c r="BV96" s="82" t="s">
        <v>82</v>
      </c>
      <c r="BW96" s="82" t="s">
        <v>93</v>
      </c>
      <c r="BX96" s="82" t="s">
        <v>5</v>
      </c>
      <c r="CL96" s="82" t="s">
        <v>1</v>
      </c>
      <c r="CM96" s="82" t="s">
        <v>90</v>
      </c>
    </row>
    <row r="97" spans="2:44" s="1" customFormat="1" ht="30" customHeight="1">
      <c r="B97" s="31"/>
      <c r="AR97" s="31"/>
    </row>
    <row r="98" spans="2:44" s="1" customFormat="1" ht="6.95" customHeight="1">
      <c r="B98" s="43"/>
      <c r="C98" s="44"/>
      <c r="D98" s="44"/>
      <c r="E98" s="44"/>
      <c r="F98" s="44"/>
      <c r="G98" s="44"/>
      <c r="H98" s="44"/>
      <c r="I98" s="44"/>
      <c r="J98" s="44"/>
      <c r="K98" s="44"/>
      <c r="L98" s="44"/>
      <c r="M98" s="44"/>
      <c r="N98" s="44"/>
      <c r="O98" s="44"/>
      <c r="P98" s="44"/>
      <c r="Q98" s="44"/>
      <c r="R98" s="44"/>
      <c r="S98" s="44"/>
      <c r="T98" s="44"/>
      <c r="U98" s="44"/>
      <c r="V98" s="44"/>
      <c r="W98" s="44"/>
      <c r="X98" s="44"/>
      <c r="Y98" s="44"/>
      <c r="Z98" s="44"/>
      <c r="AA98" s="44"/>
      <c r="AB98" s="44"/>
      <c r="AC98" s="44"/>
      <c r="AD98" s="44"/>
      <c r="AE98" s="44"/>
      <c r="AF98" s="44"/>
      <c r="AG98" s="44"/>
      <c r="AH98" s="44"/>
      <c r="AI98" s="44"/>
      <c r="AJ98" s="44"/>
      <c r="AK98" s="44"/>
      <c r="AL98" s="44"/>
      <c r="AM98" s="44"/>
      <c r="AN98" s="44"/>
      <c r="AO98" s="44"/>
      <c r="AP98" s="44"/>
      <c r="AQ98" s="44"/>
      <c r="AR98" s="31"/>
    </row>
  </sheetData>
  <sheetProtection algorithmName="SHA-512" hashValue="x70EblrGJOzchxePeRO+vhoK6OM160jxuaYl4YP15jZ2cmE3FIRTe5rRPpjT6cqotKKkPWaG++KnyKdAa9A0Aw==" saltValue="pf9c/5qV0GJpVtzLgCgoYFO6X3h4EtMd7SIepKGpxRjWXVhFPP/YuqWXkSUNVTkYx/g/fUitwHAIJQsvuqEaaw==" spinCount="100000" sheet="1" objects="1" scenarios="1" formatColumns="0" formatRows="0"/>
  <mergeCells count="46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AM87:AN87"/>
    <mergeCell ref="AM89:AP89"/>
    <mergeCell ref="AS89:AT91"/>
    <mergeCell ref="AM90:AP90"/>
    <mergeCell ref="W33:AE33"/>
    <mergeCell ref="AK33:AO33"/>
    <mergeCell ref="AR2:BE2"/>
    <mergeCell ref="AN96:AP96"/>
    <mergeCell ref="AG96:AM96"/>
    <mergeCell ref="D96:H96"/>
    <mergeCell ref="J96:AF96"/>
    <mergeCell ref="AG94:AM94"/>
    <mergeCell ref="AN94:AP94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L85:AO85"/>
  </mergeCells>
  <hyperlinks>
    <hyperlink ref="A95" location="'SO 01 - Komunikace, zpevn...'!C2" display="/" xr:uid="{00000000-0004-0000-0000-000000000000}"/>
    <hyperlink ref="A96" location="'SO 02 - Vegetační úpravy'!C2" display="/" xr:uid="{00000000-0004-0000-0000-000001000000}"/>
  </hyperlinks>
  <pageMargins left="0.39374999999999999" right="0.39374999999999999" top="0.39374999999999999" bottom="0.39374999999999999" header="0" footer="0"/>
  <pageSetup paperSize="9" scale="75" fitToHeight="100" orientation="portrait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250"/>
  <sheetViews>
    <sheetView showGridLines="0" tabSelected="1" topLeftCell="A112" workbookViewId="0">
      <selection activeCell="I253" sqref="I253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84"/>
      <c r="M2" s="184"/>
      <c r="N2" s="184"/>
      <c r="O2" s="184"/>
      <c r="P2" s="184"/>
      <c r="Q2" s="184"/>
      <c r="R2" s="184"/>
      <c r="S2" s="184"/>
      <c r="T2" s="184"/>
      <c r="U2" s="184"/>
      <c r="V2" s="184"/>
      <c r="AT2" s="16" t="s">
        <v>89</v>
      </c>
    </row>
    <row r="3" spans="2:4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90</v>
      </c>
    </row>
    <row r="4" spans="2:46" ht="24.95" customHeight="1">
      <c r="B4" s="19"/>
      <c r="D4" s="20" t="s">
        <v>94</v>
      </c>
      <c r="L4" s="19"/>
      <c r="M4" s="87" t="s">
        <v>10</v>
      </c>
      <c r="AT4" s="16" t="s">
        <v>4</v>
      </c>
    </row>
    <row r="5" spans="2:46" ht="6.95" customHeight="1">
      <c r="B5" s="19"/>
      <c r="L5" s="19"/>
    </row>
    <row r="6" spans="2:46" ht="12" customHeight="1">
      <c r="B6" s="19"/>
      <c r="D6" s="26" t="s">
        <v>16</v>
      </c>
      <c r="L6" s="19"/>
    </row>
    <row r="7" spans="2:46" ht="26.25" customHeight="1">
      <c r="B7" s="19"/>
      <c r="E7" s="223" t="str">
        <f>'Rekapitulace stavby'!K6</f>
        <v>Čertova rokle, V. etapa, 2. část - Obnova páteřní komunikace od křižovatky za lávkou ke křižovatce s ostrůvkem (oddíl M)</v>
      </c>
      <c r="F7" s="224"/>
      <c r="G7" s="224"/>
      <c r="H7" s="224"/>
      <c r="L7" s="19"/>
    </row>
    <row r="8" spans="2:46" s="1" customFormat="1" ht="12" customHeight="1">
      <c r="B8" s="31"/>
      <c r="D8" s="26" t="s">
        <v>95</v>
      </c>
      <c r="L8" s="31"/>
    </row>
    <row r="9" spans="2:46" s="1" customFormat="1" ht="16.5" customHeight="1">
      <c r="B9" s="31"/>
      <c r="E9" s="195" t="s">
        <v>96</v>
      </c>
      <c r="F9" s="222"/>
      <c r="G9" s="222"/>
      <c r="H9" s="222"/>
      <c r="L9" s="31"/>
    </row>
    <row r="10" spans="2:46" s="1" customFormat="1">
      <c r="B10" s="31"/>
      <c r="L10" s="31"/>
    </row>
    <row r="11" spans="2:46" s="1" customFormat="1" ht="12" customHeight="1">
      <c r="B11" s="31"/>
      <c r="D11" s="26" t="s">
        <v>18</v>
      </c>
      <c r="F11" s="24" t="s">
        <v>1</v>
      </c>
      <c r="I11" s="26" t="s">
        <v>19</v>
      </c>
      <c r="J11" s="24" t="s">
        <v>1</v>
      </c>
      <c r="L11" s="31"/>
    </row>
    <row r="12" spans="2:46" s="1" customFormat="1" ht="12" customHeight="1">
      <c r="B12" s="31"/>
      <c r="D12" s="26" t="s">
        <v>20</v>
      </c>
      <c r="F12" s="24" t="s">
        <v>21</v>
      </c>
      <c r="I12" s="26" t="s">
        <v>22</v>
      </c>
      <c r="J12" s="51" t="str">
        <f>'Rekapitulace stavby'!AN8</f>
        <v>15. 5. 2025</v>
      </c>
      <c r="L12" s="31"/>
    </row>
    <row r="13" spans="2:46" s="1" customFormat="1" ht="10.9" customHeight="1">
      <c r="B13" s="31"/>
      <c r="L13" s="31"/>
    </row>
    <row r="14" spans="2:46" s="1" customFormat="1" ht="12" customHeight="1">
      <c r="B14" s="31"/>
      <c r="D14" s="26" t="s">
        <v>24</v>
      </c>
      <c r="I14" s="26" t="s">
        <v>25</v>
      </c>
      <c r="J14" s="24" t="s">
        <v>26</v>
      </c>
      <c r="L14" s="31"/>
    </row>
    <row r="15" spans="2:46" s="1" customFormat="1" ht="18" customHeight="1">
      <c r="B15" s="31"/>
      <c r="E15" s="24" t="s">
        <v>27</v>
      </c>
      <c r="I15" s="26" t="s">
        <v>28</v>
      </c>
      <c r="J15" s="24" t="s">
        <v>29</v>
      </c>
      <c r="L15" s="31"/>
    </row>
    <row r="16" spans="2:46" s="1" customFormat="1" ht="6.95" customHeight="1">
      <c r="B16" s="31"/>
      <c r="L16" s="31"/>
    </row>
    <row r="17" spans="2:12" s="1" customFormat="1" ht="12" customHeight="1">
      <c r="B17" s="31"/>
      <c r="D17" s="26" t="s">
        <v>30</v>
      </c>
      <c r="I17" s="26" t="s">
        <v>25</v>
      </c>
      <c r="J17" s="27" t="str">
        <f>'Rekapitulace stavby'!AN13</f>
        <v>Vyplň údaj</v>
      </c>
      <c r="L17" s="31"/>
    </row>
    <row r="18" spans="2:12" s="1" customFormat="1" ht="18" customHeight="1">
      <c r="B18" s="31"/>
      <c r="E18" s="225" t="str">
        <f>'Rekapitulace stavby'!E14</f>
        <v>Vyplň údaj</v>
      </c>
      <c r="F18" s="214"/>
      <c r="G18" s="214"/>
      <c r="H18" s="214"/>
      <c r="I18" s="26" t="s">
        <v>28</v>
      </c>
      <c r="J18" s="27" t="str">
        <f>'Rekapitulace stavby'!AN14</f>
        <v>Vyplň údaj</v>
      </c>
      <c r="L18" s="31"/>
    </row>
    <row r="19" spans="2:12" s="1" customFormat="1" ht="6.95" customHeight="1">
      <c r="B19" s="31"/>
      <c r="L19" s="31"/>
    </row>
    <row r="20" spans="2:12" s="1" customFormat="1" ht="12" customHeight="1">
      <c r="B20" s="31"/>
      <c r="D20" s="26" t="s">
        <v>32</v>
      </c>
      <c r="I20" s="26" t="s">
        <v>25</v>
      </c>
      <c r="J20" s="24" t="s">
        <v>33</v>
      </c>
      <c r="L20" s="31"/>
    </row>
    <row r="21" spans="2:12" s="1" customFormat="1" ht="18" customHeight="1">
      <c r="B21" s="31"/>
      <c r="E21" s="24" t="s">
        <v>34</v>
      </c>
      <c r="I21" s="26" t="s">
        <v>28</v>
      </c>
      <c r="J21" s="24" t="s">
        <v>35</v>
      </c>
      <c r="L21" s="31"/>
    </row>
    <row r="22" spans="2:12" s="1" customFormat="1" ht="6.95" customHeight="1">
      <c r="B22" s="31"/>
      <c r="L22" s="31"/>
    </row>
    <row r="23" spans="2:12" s="1" customFormat="1" ht="12" customHeight="1">
      <c r="B23" s="31"/>
      <c r="D23" s="26" t="s">
        <v>37</v>
      </c>
      <c r="I23" s="26" t="s">
        <v>25</v>
      </c>
      <c r="J23" s="24" t="s">
        <v>1</v>
      </c>
      <c r="L23" s="31"/>
    </row>
    <row r="24" spans="2:12" s="1" customFormat="1" ht="18" customHeight="1">
      <c r="B24" s="31"/>
      <c r="E24" s="24" t="s">
        <v>38</v>
      </c>
      <c r="I24" s="26" t="s">
        <v>28</v>
      </c>
      <c r="J24" s="24" t="s">
        <v>1</v>
      </c>
      <c r="L24" s="31"/>
    </row>
    <row r="25" spans="2:12" s="1" customFormat="1" ht="6.95" customHeight="1">
      <c r="B25" s="31"/>
      <c r="L25" s="31"/>
    </row>
    <row r="26" spans="2:12" s="1" customFormat="1" ht="12" customHeight="1">
      <c r="B26" s="31"/>
      <c r="D26" s="26" t="s">
        <v>39</v>
      </c>
      <c r="L26" s="31"/>
    </row>
    <row r="27" spans="2:12" s="7" customFormat="1" ht="16.5" customHeight="1">
      <c r="B27" s="88"/>
      <c r="E27" s="218" t="s">
        <v>1</v>
      </c>
      <c r="F27" s="218"/>
      <c r="G27" s="218"/>
      <c r="H27" s="218"/>
      <c r="L27" s="88"/>
    </row>
    <row r="28" spans="2:12" s="1" customFormat="1" ht="6.95" customHeight="1">
      <c r="B28" s="31"/>
      <c r="L28" s="31"/>
    </row>
    <row r="29" spans="2:12" s="1" customFormat="1" ht="6.95" customHeight="1">
      <c r="B29" s="31"/>
      <c r="D29" s="52"/>
      <c r="E29" s="52"/>
      <c r="F29" s="52"/>
      <c r="G29" s="52"/>
      <c r="H29" s="52"/>
      <c r="I29" s="52"/>
      <c r="J29" s="52"/>
      <c r="K29" s="52"/>
      <c r="L29" s="31"/>
    </row>
    <row r="30" spans="2:12" s="1" customFormat="1" ht="25.35" customHeight="1">
      <c r="B30" s="31"/>
      <c r="D30" s="89" t="s">
        <v>40</v>
      </c>
      <c r="J30" s="65">
        <f>ROUND(J128, 2)</f>
        <v>0</v>
      </c>
      <c r="L30" s="31"/>
    </row>
    <row r="31" spans="2:12" s="1" customFormat="1" ht="6.95" customHeight="1">
      <c r="B31" s="31"/>
      <c r="D31" s="52"/>
      <c r="E31" s="52"/>
      <c r="F31" s="52"/>
      <c r="G31" s="52"/>
      <c r="H31" s="52"/>
      <c r="I31" s="52"/>
      <c r="J31" s="52"/>
      <c r="K31" s="52"/>
      <c r="L31" s="31"/>
    </row>
    <row r="32" spans="2:12" s="1" customFormat="1" ht="14.45" customHeight="1">
      <c r="B32" s="31"/>
      <c r="F32" s="34" t="s">
        <v>42</v>
      </c>
      <c r="I32" s="34" t="s">
        <v>41</v>
      </c>
      <c r="J32" s="34" t="s">
        <v>43</v>
      </c>
      <c r="L32" s="31"/>
    </row>
    <row r="33" spans="2:12" s="1" customFormat="1" ht="14.45" customHeight="1">
      <c r="B33" s="31"/>
      <c r="D33" s="54" t="s">
        <v>44</v>
      </c>
      <c r="E33" s="26" t="s">
        <v>45</v>
      </c>
      <c r="F33" s="90">
        <f>ROUND((SUM(BE128:BE249)),  2)</f>
        <v>0</v>
      </c>
      <c r="I33" s="91">
        <v>0.21</v>
      </c>
      <c r="J33" s="90">
        <f>ROUND(((SUM(BE128:BE249))*I33),  2)</f>
        <v>0</v>
      </c>
      <c r="L33" s="31"/>
    </row>
    <row r="34" spans="2:12" s="1" customFormat="1" ht="14.45" customHeight="1">
      <c r="B34" s="31"/>
      <c r="E34" s="26" t="s">
        <v>46</v>
      </c>
      <c r="F34" s="90">
        <f>ROUND((SUM(BF128:BF249)),  2)</f>
        <v>0</v>
      </c>
      <c r="I34" s="91">
        <v>0.12</v>
      </c>
      <c r="J34" s="90">
        <f>ROUND(((SUM(BF128:BF249))*I34),  2)</f>
        <v>0</v>
      </c>
      <c r="L34" s="31"/>
    </row>
    <row r="35" spans="2:12" s="1" customFormat="1" ht="14.45" hidden="1" customHeight="1">
      <c r="B35" s="31"/>
      <c r="E35" s="26" t="s">
        <v>47</v>
      </c>
      <c r="F35" s="90">
        <f>ROUND((SUM(BG128:BG249)),  2)</f>
        <v>0</v>
      </c>
      <c r="I35" s="91">
        <v>0.21</v>
      </c>
      <c r="J35" s="90">
        <f>0</f>
        <v>0</v>
      </c>
      <c r="L35" s="31"/>
    </row>
    <row r="36" spans="2:12" s="1" customFormat="1" ht="14.45" hidden="1" customHeight="1">
      <c r="B36" s="31"/>
      <c r="E36" s="26" t="s">
        <v>48</v>
      </c>
      <c r="F36" s="90">
        <f>ROUND((SUM(BH128:BH249)),  2)</f>
        <v>0</v>
      </c>
      <c r="I36" s="91">
        <v>0.12</v>
      </c>
      <c r="J36" s="90">
        <f>0</f>
        <v>0</v>
      </c>
      <c r="L36" s="31"/>
    </row>
    <row r="37" spans="2:12" s="1" customFormat="1" ht="14.45" hidden="1" customHeight="1">
      <c r="B37" s="31"/>
      <c r="E37" s="26" t="s">
        <v>49</v>
      </c>
      <c r="F37" s="90">
        <f>ROUND((SUM(BI128:BI249)),  2)</f>
        <v>0</v>
      </c>
      <c r="I37" s="91">
        <v>0</v>
      </c>
      <c r="J37" s="90">
        <f>0</f>
        <v>0</v>
      </c>
      <c r="L37" s="31"/>
    </row>
    <row r="38" spans="2:12" s="1" customFormat="1" ht="6.95" customHeight="1">
      <c r="B38" s="31"/>
      <c r="L38" s="31"/>
    </row>
    <row r="39" spans="2:12" s="1" customFormat="1" ht="25.35" customHeight="1">
      <c r="B39" s="31"/>
      <c r="C39" s="92"/>
      <c r="D39" s="93" t="s">
        <v>50</v>
      </c>
      <c r="E39" s="56"/>
      <c r="F39" s="56"/>
      <c r="G39" s="94" t="s">
        <v>51</v>
      </c>
      <c r="H39" s="95" t="s">
        <v>52</v>
      </c>
      <c r="I39" s="56"/>
      <c r="J39" s="96">
        <f>SUM(J30:J37)</f>
        <v>0</v>
      </c>
      <c r="K39" s="97"/>
      <c r="L39" s="31"/>
    </row>
    <row r="40" spans="2:12" s="1" customFormat="1" ht="14.45" customHeight="1">
      <c r="B40" s="31"/>
      <c r="L40" s="31"/>
    </row>
    <row r="41" spans="2:12" ht="14.45" customHeight="1">
      <c r="B41" s="19"/>
      <c r="L41" s="19"/>
    </row>
    <row r="42" spans="2:12" ht="14.45" customHeight="1">
      <c r="B42" s="19"/>
      <c r="L42" s="19"/>
    </row>
    <row r="43" spans="2:12" ht="14.45" customHeight="1">
      <c r="B43" s="19"/>
      <c r="L43" s="19"/>
    </row>
    <row r="44" spans="2:12" ht="14.45" customHeight="1">
      <c r="B44" s="19"/>
      <c r="L44" s="19"/>
    </row>
    <row r="45" spans="2:12" ht="14.45" customHeight="1">
      <c r="B45" s="19"/>
      <c r="L45" s="19"/>
    </row>
    <row r="46" spans="2:12" ht="14.45" customHeight="1">
      <c r="B46" s="19"/>
      <c r="L46" s="19"/>
    </row>
    <row r="47" spans="2:12" ht="14.45" customHeight="1">
      <c r="B47" s="19"/>
      <c r="L47" s="19"/>
    </row>
    <row r="48" spans="2:12" ht="14.45" customHeight="1">
      <c r="B48" s="19"/>
      <c r="L48" s="19"/>
    </row>
    <row r="49" spans="2:12" ht="14.45" customHeight="1">
      <c r="B49" s="19"/>
      <c r="L49" s="19"/>
    </row>
    <row r="50" spans="2:12" s="1" customFormat="1" ht="14.45" customHeight="1">
      <c r="B50" s="31"/>
      <c r="D50" s="40" t="s">
        <v>53</v>
      </c>
      <c r="E50" s="41"/>
      <c r="F50" s="41"/>
      <c r="G50" s="40" t="s">
        <v>54</v>
      </c>
      <c r="H50" s="41"/>
      <c r="I50" s="41"/>
      <c r="J50" s="41"/>
      <c r="K50" s="41"/>
      <c r="L50" s="31"/>
    </row>
    <row r="51" spans="2:12">
      <c r="B51" s="19"/>
      <c r="L51" s="19"/>
    </row>
    <row r="52" spans="2:12">
      <c r="B52" s="19"/>
      <c r="L52" s="19"/>
    </row>
    <row r="53" spans="2:12">
      <c r="B53" s="19"/>
      <c r="L53" s="19"/>
    </row>
    <row r="54" spans="2:12">
      <c r="B54" s="19"/>
      <c r="L54" s="19"/>
    </row>
    <row r="55" spans="2:12">
      <c r="B55" s="19"/>
      <c r="L55" s="19"/>
    </row>
    <row r="56" spans="2:12">
      <c r="B56" s="19"/>
      <c r="L56" s="19"/>
    </row>
    <row r="57" spans="2:12">
      <c r="B57" s="19"/>
      <c r="L57" s="19"/>
    </row>
    <row r="58" spans="2:12">
      <c r="B58" s="19"/>
      <c r="L58" s="19"/>
    </row>
    <row r="59" spans="2:12">
      <c r="B59" s="19"/>
      <c r="L59" s="19"/>
    </row>
    <row r="60" spans="2:12">
      <c r="B60" s="19"/>
      <c r="L60" s="19"/>
    </row>
    <row r="61" spans="2:12" s="1" customFormat="1" ht="12.75">
      <c r="B61" s="31"/>
      <c r="D61" s="42" t="s">
        <v>55</v>
      </c>
      <c r="E61" s="33"/>
      <c r="F61" s="98" t="s">
        <v>56</v>
      </c>
      <c r="G61" s="42" t="s">
        <v>55</v>
      </c>
      <c r="H61" s="33"/>
      <c r="I61" s="33"/>
      <c r="J61" s="99" t="s">
        <v>56</v>
      </c>
      <c r="K61" s="33"/>
      <c r="L61" s="31"/>
    </row>
    <row r="62" spans="2:12">
      <c r="B62" s="19"/>
      <c r="L62" s="19"/>
    </row>
    <row r="63" spans="2:12">
      <c r="B63" s="19"/>
      <c r="L63" s="19"/>
    </row>
    <row r="64" spans="2:12">
      <c r="B64" s="19"/>
      <c r="L64" s="19"/>
    </row>
    <row r="65" spans="2:12" s="1" customFormat="1" ht="12.75">
      <c r="B65" s="31"/>
      <c r="D65" s="40" t="s">
        <v>57</v>
      </c>
      <c r="E65" s="41"/>
      <c r="F65" s="41"/>
      <c r="G65" s="40" t="s">
        <v>58</v>
      </c>
      <c r="H65" s="41"/>
      <c r="I65" s="41"/>
      <c r="J65" s="41"/>
      <c r="K65" s="41"/>
      <c r="L65" s="31"/>
    </row>
    <row r="66" spans="2:12">
      <c r="B66" s="19"/>
      <c r="L66" s="19"/>
    </row>
    <row r="67" spans="2:12">
      <c r="B67" s="19"/>
      <c r="L67" s="19"/>
    </row>
    <row r="68" spans="2:12">
      <c r="B68" s="19"/>
      <c r="L68" s="19"/>
    </row>
    <row r="69" spans="2:12">
      <c r="B69" s="19"/>
      <c r="L69" s="19"/>
    </row>
    <row r="70" spans="2:12">
      <c r="B70" s="19"/>
      <c r="L70" s="19"/>
    </row>
    <row r="71" spans="2:12">
      <c r="B71" s="19"/>
      <c r="L71" s="19"/>
    </row>
    <row r="72" spans="2:12">
      <c r="B72" s="19"/>
      <c r="L72" s="19"/>
    </row>
    <row r="73" spans="2:12">
      <c r="B73" s="19"/>
      <c r="L73" s="19"/>
    </row>
    <row r="74" spans="2:12">
      <c r="B74" s="19"/>
      <c r="L74" s="19"/>
    </row>
    <row r="75" spans="2:12">
      <c r="B75" s="19"/>
      <c r="L75" s="19"/>
    </row>
    <row r="76" spans="2:12" s="1" customFormat="1" ht="12.75">
      <c r="B76" s="31"/>
      <c r="D76" s="42" t="s">
        <v>55</v>
      </c>
      <c r="E76" s="33"/>
      <c r="F76" s="98" t="s">
        <v>56</v>
      </c>
      <c r="G76" s="42" t="s">
        <v>55</v>
      </c>
      <c r="H76" s="33"/>
      <c r="I76" s="33"/>
      <c r="J76" s="99" t="s">
        <v>56</v>
      </c>
      <c r="K76" s="33"/>
      <c r="L76" s="31"/>
    </row>
    <row r="77" spans="2:12" s="1" customFormat="1" ht="14.45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31"/>
    </row>
    <row r="81" spans="2:47" s="1" customFormat="1" ht="6.95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31"/>
    </row>
    <row r="82" spans="2:47" s="1" customFormat="1" ht="24.95" customHeight="1">
      <c r="B82" s="31"/>
      <c r="C82" s="20" t="s">
        <v>97</v>
      </c>
      <c r="L82" s="31"/>
    </row>
    <row r="83" spans="2:47" s="1" customFormat="1" ht="6.95" customHeight="1">
      <c r="B83" s="31"/>
      <c r="L83" s="31"/>
    </row>
    <row r="84" spans="2:47" s="1" customFormat="1" ht="12" customHeight="1">
      <c r="B84" s="31"/>
      <c r="C84" s="26" t="s">
        <v>16</v>
      </c>
      <c r="L84" s="31"/>
    </row>
    <row r="85" spans="2:47" s="1" customFormat="1" ht="26.25" customHeight="1">
      <c r="B85" s="31"/>
      <c r="E85" s="223" t="str">
        <f>E7</f>
        <v>Čertova rokle, V. etapa, 2. část - Obnova páteřní komunikace od křižovatky za lávkou ke křižovatce s ostrůvkem (oddíl M)</v>
      </c>
      <c r="F85" s="224"/>
      <c r="G85" s="224"/>
      <c r="H85" s="224"/>
      <c r="L85" s="31"/>
    </row>
    <row r="86" spans="2:47" s="1" customFormat="1" ht="12" customHeight="1">
      <c r="B86" s="31"/>
      <c r="C86" s="26" t="s">
        <v>95</v>
      </c>
      <c r="L86" s="31"/>
    </row>
    <row r="87" spans="2:47" s="1" customFormat="1" ht="16.5" customHeight="1">
      <c r="B87" s="31"/>
      <c r="E87" s="195" t="str">
        <f>E9</f>
        <v>SO 01 - Komunikace, zpevněné plochy a mobiliář</v>
      </c>
      <c r="F87" s="222"/>
      <c r="G87" s="222"/>
      <c r="H87" s="222"/>
      <c r="L87" s="31"/>
    </row>
    <row r="88" spans="2:47" s="1" customFormat="1" ht="6.95" customHeight="1">
      <c r="B88" s="31"/>
      <c r="L88" s="31"/>
    </row>
    <row r="89" spans="2:47" s="1" customFormat="1" ht="12" customHeight="1">
      <c r="B89" s="31"/>
      <c r="C89" s="26" t="s">
        <v>20</v>
      </c>
      <c r="F89" s="24" t="str">
        <f>F12</f>
        <v>Brno</v>
      </c>
      <c r="I89" s="26" t="s">
        <v>22</v>
      </c>
      <c r="J89" s="51" t="str">
        <f>IF(J12="","",J12)</f>
        <v>15. 5. 2025</v>
      </c>
      <c r="L89" s="31"/>
    </row>
    <row r="90" spans="2:47" s="1" customFormat="1" ht="6.95" customHeight="1">
      <c r="B90" s="31"/>
      <c r="L90" s="31"/>
    </row>
    <row r="91" spans="2:47" s="1" customFormat="1" ht="25.7" customHeight="1">
      <c r="B91" s="31"/>
      <c r="C91" s="26" t="s">
        <v>24</v>
      </c>
      <c r="F91" s="24" t="str">
        <f>E15</f>
        <v>MČ Brno sever, Bratislavská 70, 601 47 Brno</v>
      </c>
      <c r="I91" s="26" t="s">
        <v>32</v>
      </c>
      <c r="J91" s="29" t="str">
        <f>E21</f>
        <v>Zahradní a krajinářská architektura s.r.o.</v>
      </c>
      <c r="L91" s="31"/>
    </row>
    <row r="92" spans="2:47" s="1" customFormat="1" ht="25.7" customHeight="1">
      <c r="B92" s="31"/>
      <c r="C92" s="26" t="s">
        <v>30</v>
      </c>
      <c r="F92" s="24" t="str">
        <f>IF(E18="","",E18)</f>
        <v>Vyplň údaj</v>
      </c>
      <c r="I92" s="26" t="s">
        <v>37</v>
      </c>
      <c r="J92" s="29" t="str">
        <f>E24</f>
        <v>Ing. Jaromír Skoupil, Ph.D.</v>
      </c>
      <c r="L92" s="31"/>
    </row>
    <row r="93" spans="2:47" s="1" customFormat="1" ht="10.35" customHeight="1">
      <c r="B93" s="31"/>
      <c r="L93" s="31"/>
    </row>
    <row r="94" spans="2:47" s="1" customFormat="1" ht="29.25" customHeight="1">
      <c r="B94" s="31"/>
      <c r="C94" s="100" t="s">
        <v>98</v>
      </c>
      <c r="D94" s="92"/>
      <c r="E94" s="92"/>
      <c r="F94" s="92"/>
      <c r="G94" s="92"/>
      <c r="H94" s="92"/>
      <c r="I94" s="92"/>
      <c r="J94" s="101" t="s">
        <v>99</v>
      </c>
      <c r="K94" s="92"/>
      <c r="L94" s="31"/>
    </row>
    <row r="95" spans="2:47" s="1" customFormat="1" ht="10.35" customHeight="1">
      <c r="B95" s="31"/>
      <c r="L95" s="31"/>
    </row>
    <row r="96" spans="2:47" s="1" customFormat="1" ht="22.9" customHeight="1">
      <c r="B96" s="31"/>
      <c r="C96" s="102" t="s">
        <v>100</v>
      </c>
      <c r="J96" s="65">
        <f>J128</f>
        <v>0</v>
      </c>
      <c r="L96" s="31"/>
      <c r="AU96" s="16" t="s">
        <v>101</v>
      </c>
    </row>
    <row r="97" spans="2:12" s="8" customFormat="1" ht="24.95" customHeight="1">
      <c r="B97" s="103"/>
      <c r="D97" s="104" t="s">
        <v>102</v>
      </c>
      <c r="E97" s="105"/>
      <c r="F97" s="105"/>
      <c r="G97" s="105"/>
      <c r="H97" s="105"/>
      <c r="I97" s="105"/>
      <c r="J97" s="106">
        <f>J129</f>
        <v>0</v>
      </c>
      <c r="L97" s="103"/>
    </row>
    <row r="98" spans="2:12" s="9" customFormat="1" ht="19.899999999999999" customHeight="1">
      <c r="B98" s="107"/>
      <c r="D98" s="108" t="s">
        <v>103</v>
      </c>
      <c r="E98" s="109"/>
      <c r="F98" s="109"/>
      <c r="G98" s="109"/>
      <c r="H98" s="109"/>
      <c r="I98" s="109"/>
      <c r="J98" s="110">
        <f>J130</f>
        <v>0</v>
      </c>
      <c r="L98" s="107"/>
    </row>
    <row r="99" spans="2:12" s="9" customFormat="1" ht="19.899999999999999" customHeight="1">
      <c r="B99" s="107"/>
      <c r="D99" s="108" t="s">
        <v>104</v>
      </c>
      <c r="E99" s="109"/>
      <c r="F99" s="109"/>
      <c r="G99" s="109"/>
      <c r="H99" s="109"/>
      <c r="I99" s="109"/>
      <c r="J99" s="110">
        <f>J168</f>
        <v>0</v>
      </c>
      <c r="L99" s="107"/>
    </row>
    <row r="100" spans="2:12" s="9" customFormat="1" ht="19.899999999999999" customHeight="1">
      <c r="B100" s="107"/>
      <c r="D100" s="108" t="s">
        <v>105</v>
      </c>
      <c r="E100" s="109"/>
      <c r="F100" s="109"/>
      <c r="G100" s="109"/>
      <c r="H100" s="109"/>
      <c r="I100" s="109"/>
      <c r="J100" s="110">
        <f>J179</f>
        <v>0</v>
      </c>
      <c r="L100" s="107"/>
    </row>
    <row r="101" spans="2:12" s="9" customFormat="1" ht="19.899999999999999" customHeight="1">
      <c r="B101" s="107"/>
      <c r="D101" s="108" t="s">
        <v>106</v>
      </c>
      <c r="E101" s="109"/>
      <c r="F101" s="109"/>
      <c r="G101" s="109"/>
      <c r="H101" s="109"/>
      <c r="I101" s="109"/>
      <c r="J101" s="110">
        <f>J185</f>
        <v>0</v>
      </c>
      <c r="L101" s="107"/>
    </row>
    <row r="102" spans="2:12" s="9" customFormat="1" ht="19.899999999999999" customHeight="1">
      <c r="B102" s="107"/>
      <c r="D102" s="108" t="s">
        <v>107</v>
      </c>
      <c r="E102" s="109"/>
      <c r="F102" s="109"/>
      <c r="G102" s="109"/>
      <c r="H102" s="109"/>
      <c r="I102" s="109"/>
      <c r="J102" s="110">
        <f>J201</f>
        <v>0</v>
      </c>
      <c r="L102" s="107"/>
    </row>
    <row r="103" spans="2:12" s="9" customFormat="1" ht="19.899999999999999" customHeight="1">
      <c r="B103" s="107"/>
      <c r="D103" s="108" t="s">
        <v>108</v>
      </c>
      <c r="E103" s="109"/>
      <c r="F103" s="109"/>
      <c r="G103" s="109"/>
      <c r="H103" s="109"/>
      <c r="I103" s="109"/>
      <c r="J103" s="110">
        <f>J221</f>
        <v>0</v>
      </c>
      <c r="L103" s="107"/>
    </row>
    <row r="104" spans="2:12" s="9" customFormat="1" ht="19.899999999999999" customHeight="1">
      <c r="B104" s="107"/>
      <c r="D104" s="108" t="s">
        <v>109</v>
      </c>
      <c r="E104" s="109"/>
      <c r="F104" s="109"/>
      <c r="G104" s="109"/>
      <c r="H104" s="109"/>
      <c r="I104" s="109"/>
      <c r="J104" s="110">
        <f>J238</f>
        <v>0</v>
      </c>
      <c r="L104" s="107"/>
    </row>
    <row r="105" spans="2:12" s="8" customFormat="1" ht="24.95" customHeight="1">
      <c r="B105" s="103"/>
      <c r="D105" s="104" t="s">
        <v>110</v>
      </c>
      <c r="E105" s="105"/>
      <c r="F105" s="105"/>
      <c r="G105" s="105"/>
      <c r="H105" s="105"/>
      <c r="I105" s="105"/>
      <c r="J105" s="106">
        <f>J240</f>
        <v>0</v>
      </c>
      <c r="L105" s="103"/>
    </row>
    <row r="106" spans="2:12" s="9" customFormat="1" ht="19.899999999999999" customHeight="1">
      <c r="B106" s="107"/>
      <c r="D106" s="108" t="s">
        <v>111</v>
      </c>
      <c r="E106" s="109"/>
      <c r="F106" s="109"/>
      <c r="G106" s="109"/>
      <c r="H106" s="109"/>
      <c r="I106" s="109"/>
      <c r="J106" s="110">
        <f>J241</f>
        <v>0</v>
      </c>
      <c r="L106" s="107"/>
    </row>
    <row r="107" spans="2:12" s="9" customFormat="1" ht="19.899999999999999" customHeight="1">
      <c r="B107" s="107"/>
      <c r="D107" s="108" t="s">
        <v>112</v>
      </c>
      <c r="E107" s="109"/>
      <c r="F107" s="109"/>
      <c r="G107" s="109"/>
      <c r="H107" s="109"/>
      <c r="I107" s="109"/>
      <c r="J107" s="110">
        <f>J245</f>
        <v>0</v>
      </c>
      <c r="L107" s="107"/>
    </row>
    <row r="108" spans="2:12" s="9" customFormat="1" ht="19.899999999999999" customHeight="1">
      <c r="B108" s="107"/>
      <c r="D108" s="108" t="s">
        <v>113</v>
      </c>
      <c r="E108" s="109"/>
      <c r="F108" s="109"/>
      <c r="G108" s="109"/>
      <c r="H108" s="109"/>
      <c r="I108" s="109"/>
      <c r="J108" s="110">
        <f>J247</f>
        <v>0</v>
      </c>
      <c r="L108" s="107"/>
    </row>
    <row r="109" spans="2:12" s="1" customFormat="1" ht="21.75" customHeight="1">
      <c r="B109" s="31"/>
      <c r="L109" s="31"/>
    </row>
    <row r="110" spans="2:12" s="1" customFormat="1" ht="6.95" customHeight="1">
      <c r="B110" s="43"/>
      <c r="C110" s="44"/>
      <c r="D110" s="44"/>
      <c r="E110" s="44"/>
      <c r="F110" s="44"/>
      <c r="G110" s="44"/>
      <c r="H110" s="44"/>
      <c r="I110" s="44"/>
      <c r="J110" s="44"/>
      <c r="K110" s="44"/>
      <c r="L110" s="31"/>
    </row>
    <row r="114" spans="2:63" s="1" customFormat="1" ht="6.95" customHeight="1">
      <c r="B114" s="45"/>
      <c r="C114" s="46"/>
      <c r="D114" s="46"/>
      <c r="E114" s="46"/>
      <c r="F114" s="46"/>
      <c r="G114" s="46"/>
      <c r="H114" s="46"/>
      <c r="I114" s="46"/>
      <c r="J114" s="46"/>
      <c r="K114" s="46"/>
      <c r="L114" s="31"/>
    </row>
    <row r="115" spans="2:63" s="1" customFormat="1" ht="24.95" customHeight="1">
      <c r="B115" s="31"/>
      <c r="C115" s="20" t="s">
        <v>114</v>
      </c>
      <c r="L115" s="31"/>
    </row>
    <row r="116" spans="2:63" s="1" customFormat="1" ht="6.95" customHeight="1">
      <c r="B116" s="31"/>
      <c r="L116" s="31"/>
    </row>
    <row r="117" spans="2:63" s="1" customFormat="1" ht="12" customHeight="1">
      <c r="B117" s="31"/>
      <c r="C117" s="26" t="s">
        <v>16</v>
      </c>
      <c r="L117" s="31"/>
    </row>
    <row r="118" spans="2:63" s="1" customFormat="1" ht="26.25" customHeight="1">
      <c r="B118" s="31"/>
      <c r="E118" s="223" t="str">
        <f>E7</f>
        <v>Čertova rokle, V. etapa, 2. část - Obnova páteřní komunikace od křižovatky za lávkou ke křižovatce s ostrůvkem (oddíl M)</v>
      </c>
      <c r="F118" s="224"/>
      <c r="G118" s="224"/>
      <c r="H118" s="224"/>
      <c r="L118" s="31"/>
    </row>
    <row r="119" spans="2:63" s="1" customFormat="1" ht="12" customHeight="1">
      <c r="B119" s="31"/>
      <c r="C119" s="26" t="s">
        <v>95</v>
      </c>
      <c r="L119" s="31"/>
    </row>
    <row r="120" spans="2:63" s="1" customFormat="1" ht="16.5" customHeight="1">
      <c r="B120" s="31"/>
      <c r="E120" s="195" t="str">
        <f>E9</f>
        <v>SO 01 - Komunikace, zpevněné plochy a mobiliář</v>
      </c>
      <c r="F120" s="222"/>
      <c r="G120" s="222"/>
      <c r="H120" s="222"/>
      <c r="L120" s="31"/>
    </row>
    <row r="121" spans="2:63" s="1" customFormat="1" ht="6.95" customHeight="1">
      <c r="B121" s="31"/>
      <c r="L121" s="31"/>
    </row>
    <row r="122" spans="2:63" s="1" customFormat="1" ht="12" customHeight="1">
      <c r="B122" s="31"/>
      <c r="C122" s="26" t="s">
        <v>20</v>
      </c>
      <c r="F122" s="24" t="str">
        <f>F12</f>
        <v>Brno</v>
      </c>
      <c r="I122" s="26" t="s">
        <v>22</v>
      </c>
      <c r="J122" s="51" t="str">
        <f>IF(J12="","",J12)</f>
        <v>15. 5. 2025</v>
      </c>
      <c r="L122" s="31"/>
    </row>
    <row r="123" spans="2:63" s="1" customFormat="1" ht="6.95" customHeight="1">
      <c r="B123" s="31"/>
      <c r="L123" s="31"/>
    </row>
    <row r="124" spans="2:63" s="1" customFormat="1" ht="25.7" customHeight="1">
      <c r="B124" s="31"/>
      <c r="C124" s="26" t="s">
        <v>24</v>
      </c>
      <c r="F124" s="24" t="str">
        <f>E15</f>
        <v>MČ Brno sever, Bratislavská 70, 601 47 Brno</v>
      </c>
      <c r="I124" s="26" t="s">
        <v>32</v>
      </c>
      <c r="J124" s="29" t="str">
        <f>E21</f>
        <v>Zahradní a krajinářská architektura s.r.o.</v>
      </c>
      <c r="L124" s="31"/>
    </row>
    <row r="125" spans="2:63" s="1" customFormat="1" ht="25.7" customHeight="1">
      <c r="B125" s="31"/>
      <c r="C125" s="26" t="s">
        <v>30</v>
      </c>
      <c r="F125" s="24" t="str">
        <f>IF(E18="","",E18)</f>
        <v>Vyplň údaj</v>
      </c>
      <c r="I125" s="26" t="s">
        <v>37</v>
      </c>
      <c r="J125" s="29" t="str">
        <f>E24</f>
        <v>Ing. Jaromír Skoupil, Ph.D.</v>
      </c>
      <c r="L125" s="31"/>
    </row>
    <row r="126" spans="2:63" s="1" customFormat="1" ht="10.35" customHeight="1">
      <c r="B126" s="31"/>
      <c r="L126" s="31"/>
    </row>
    <row r="127" spans="2:63" s="10" customFormat="1" ht="29.25" customHeight="1">
      <c r="B127" s="111"/>
      <c r="C127" s="112" t="s">
        <v>115</v>
      </c>
      <c r="D127" s="113" t="s">
        <v>65</v>
      </c>
      <c r="E127" s="113" t="s">
        <v>61</v>
      </c>
      <c r="F127" s="113" t="s">
        <v>62</v>
      </c>
      <c r="G127" s="113" t="s">
        <v>116</v>
      </c>
      <c r="H127" s="113" t="s">
        <v>117</v>
      </c>
      <c r="I127" s="113" t="s">
        <v>118</v>
      </c>
      <c r="J127" s="114" t="s">
        <v>99</v>
      </c>
      <c r="K127" s="115" t="s">
        <v>119</v>
      </c>
      <c r="L127" s="111"/>
      <c r="M127" s="58" t="s">
        <v>1</v>
      </c>
      <c r="N127" s="59" t="s">
        <v>44</v>
      </c>
      <c r="O127" s="59" t="s">
        <v>120</v>
      </c>
      <c r="P127" s="59" t="s">
        <v>121</v>
      </c>
      <c r="Q127" s="59" t="s">
        <v>122</v>
      </c>
      <c r="R127" s="59" t="s">
        <v>123</v>
      </c>
      <c r="S127" s="59" t="s">
        <v>124</v>
      </c>
      <c r="T127" s="60" t="s">
        <v>125</v>
      </c>
    </row>
    <row r="128" spans="2:63" s="1" customFormat="1" ht="22.9" customHeight="1">
      <c r="B128" s="31"/>
      <c r="C128" s="63" t="s">
        <v>126</v>
      </c>
      <c r="J128" s="116">
        <f>BK128</f>
        <v>0</v>
      </c>
      <c r="L128" s="31"/>
      <c r="M128" s="61"/>
      <c r="N128" s="52"/>
      <c r="O128" s="52"/>
      <c r="P128" s="117">
        <f>P129+P240</f>
        <v>0</v>
      </c>
      <c r="Q128" s="52"/>
      <c r="R128" s="117">
        <f>R129+R240</f>
        <v>984.60979390000011</v>
      </c>
      <c r="S128" s="52"/>
      <c r="T128" s="118">
        <f>T129+T240</f>
        <v>477.01440000000002</v>
      </c>
      <c r="AT128" s="16" t="s">
        <v>79</v>
      </c>
      <c r="AU128" s="16" t="s">
        <v>101</v>
      </c>
      <c r="BK128" s="119">
        <f>BK129+BK240</f>
        <v>0</v>
      </c>
    </row>
    <row r="129" spans="2:65" s="11" customFormat="1" ht="25.9" customHeight="1">
      <c r="B129" s="120"/>
      <c r="D129" s="121" t="s">
        <v>79</v>
      </c>
      <c r="E129" s="122" t="s">
        <v>127</v>
      </c>
      <c r="F129" s="122" t="s">
        <v>128</v>
      </c>
      <c r="I129" s="123"/>
      <c r="J129" s="124">
        <f>BK129</f>
        <v>0</v>
      </c>
      <c r="L129" s="120"/>
      <c r="M129" s="125"/>
      <c r="P129" s="126">
        <f>P130+P168+P179+P185+P201+P221+P238</f>
        <v>0</v>
      </c>
      <c r="R129" s="126">
        <f>R130+R168+R179+R185+R201+R221+R238</f>
        <v>984.60979390000011</v>
      </c>
      <c r="T129" s="127">
        <f>T130+T168+T179+T185+T201+T221+T238</f>
        <v>477.01440000000002</v>
      </c>
      <c r="AR129" s="121" t="s">
        <v>88</v>
      </c>
      <c r="AT129" s="128" t="s">
        <v>79</v>
      </c>
      <c r="AU129" s="128" t="s">
        <v>80</v>
      </c>
      <c r="AY129" s="121" t="s">
        <v>129</v>
      </c>
      <c r="BK129" s="129">
        <f>BK130+BK168+BK179+BK185+BK201+BK221+BK238</f>
        <v>0</v>
      </c>
    </row>
    <row r="130" spans="2:65" s="11" customFormat="1" ht="22.9" customHeight="1">
      <c r="B130" s="120"/>
      <c r="D130" s="121" t="s">
        <v>79</v>
      </c>
      <c r="E130" s="130" t="s">
        <v>88</v>
      </c>
      <c r="F130" s="130" t="s">
        <v>130</v>
      </c>
      <c r="I130" s="123"/>
      <c r="J130" s="131">
        <f>BK130</f>
        <v>0</v>
      </c>
      <c r="L130" s="120"/>
      <c r="M130" s="125"/>
      <c r="P130" s="126">
        <f>SUM(P131:P167)</f>
        <v>0</v>
      </c>
      <c r="R130" s="126">
        <f>SUM(R131:R167)</f>
        <v>0</v>
      </c>
      <c r="T130" s="127">
        <f>SUM(T131:T167)</f>
        <v>465.03540000000004</v>
      </c>
      <c r="AR130" s="121" t="s">
        <v>88</v>
      </c>
      <c r="AT130" s="128" t="s">
        <v>79</v>
      </c>
      <c r="AU130" s="128" t="s">
        <v>88</v>
      </c>
      <c r="AY130" s="121" t="s">
        <v>129</v>
      </c>
      <c r="BK130" s="129">
        <f>SUM(BK131:BK167)</f>
        <v>0</v>
      </c>
    </row>
    <row r="131" spans="2:65" s="1" customFormat="1" ht="24.2" customHeight="1">
      <c r="B131" s="31"/>
      <c r="C131" s="132" t="s">
        <v>88</v>
      </c>
      <c r="D131" s="132" t="s">
        <v>131</v>
      </c>
      <c r="E131" s="133" t="s">
        <v>132</v>
      </c>
      <c r="F131" s="134" t="s">
        <v>133</v>
      </c>
      <c r="G131" s="135" t="s">
        <v>134</v>
      </c>
      <c r="H131" s="136">
        <v>59.4</v>
      </c>
      <c r="I131" s="137">
        <v>0</v>
      </c>
      <c r="J131" s="138">
        <f>ROUND(I131*H131,2)</f>
        <v>0</v>
      </c>
      <c r="K131" s="139"/>
      <c r="L131" s="31"/>
      <c r="M131" s="140" t="s">
        <v>1</v>
      </c>
      <c r="N131" s="141" t="s">
        <v>45</v>
      </c>
      <c r="P131" s="142">
        <f>O131*H131</f>
        <v>0</v>
      </c>
      <c r="Q131" s="142">
        <v>0</v>
      </c>
      <c r="R131" s="142">
        <f>Q131*H131</f>
        <v>0</v>
      </c>
      <c r="S131" s="142">
        <v>0.28100000000000003</v>
      </c>
      <c r="T131" s="143">
        <f>S131*H131</f>
        <v>16.691400000000002</v>
      </c>
      <c r="AR131" s="144" t="s">
        <v>135</v>
      </c>
      <c r="AT131" s="144" t="s">
        <v>131</v>
      </c>
      <c r="AU131" s="144" t="s">
        <v>90</v>
      </c>
      <c r="AY131" s="16" t="s">
        <v>129</v>
      </c>
      <c r="BE131" s="145">
        <f>IF(N131="základní",J131,0)</f>
        <v>0</v>
      </c>
      <c r="BF131" s="145">
        <f>IF(N131="snížená",J131,0)</f>
        <v>0</v>
      </c>
      <c r="BG131" s="145">
        <f>IF(N131="zákl. přenesená",J131,0)</f>
        <v>0</v>
      </c>
      <c r="BH131" s="145">
        <f>IF(N131="sníž. přenesená",J131,0)</f>
        <v>0</v>
      </c>
      <c r="BI131" s="145">
        <f>IF(N131="nulová",J131,0)</f>
        <v>0</v>
      </c>
      <c r="BJ131" s="16" t="s">
        <v>88</v>
      </c>
      <c r="BK131" s="145">
        <f>ROUND(I131*H131,2)</f>
        <v>0</v>
      </c>
      <c r="BL131" s="16" t="s">
        <v>135</v>
      </c>
      <c r="BM131" s="144" t="s">
        <v>136</v>
      </c>
    </row>
    <row r="132" spans="2:65" s="1" customFormat="1" ht="33" customHeight="1">
      <c r="B132" s="31"/>
      <c r="C132" s="132" t="s">
        <v>90</v>
      </c>
      <c r="D132" s="132" t="s">
        <v>131</v>
      </c>
      <c r="E132" s="133" t="s">
        <v>137</v>
      </c>
      <c r="F132" s="134" t="s">
        <v>138</v>
      </c>
      <c r="G132" s="135" t="s">
        <v>134</v>
      </c>
      <c r="H132" s="136">
        <v>291.2</v>
      </c>
      <c r="I132" s="137">
        <v>0</v>
      </c>
      <c r="J132" s="138">
        <f>ROUND(I132*H132,2)</f>
        <v>0</v>
      </c>
      <c r="K132" s="139"/>
      <c r="L132" s="31"/>
      <c r="M132" s="140" t="s">
        <v>1</v>
      </c>
      <c r="N132" s="141" t="s">
        <v>45</v>
      </c>
      <c r="P132" s="142">
        <f>O132*H132</f>
        <v>0</v>
      </c>
      <c r="Q132" s="142">
        <v>0</v>
      </c>
      <c r="R132" s="142">
        <f>Q132*H132</f>
        <v>0</v>
      </c>
      <c r="S132" s="142">
        <v>0.255</v>
      </c>
      <c r="T132" s="143">
        <f>S132*H132</f>
        <v>74.256</v>
      </c>
      <c r="AR132" s="144" t="s">
        <v>135</v>
      </c>
      <c r="AT132" s="144" t="s">
        <v>131</v>
      </c>
      <c r="AU132" s="144" t="s">
        <v>90</v>
      </c>
      <c r="AY132" s="16" t="s">
        <v>129</v>
      </c>
      <c r="BE132" s="145">
        <f>IF(N132="základní",J132,0)</f>
        <v>0</v>
      </c>
      <c r="BF132" s="145">
        <f>IF(N132="snížená",J132,0)</f>
        <v>0</v>
      </c>
      <c r="BG132" s="145">
        <f>IF(N132="zákl. přenesená",J132,0)</f>
        <v>0</v>
      </c>
      <c r="BH132" s="145">
        <f>IF(N132="sníž. přenesená",J132,0)</f>
        <v>0</v>
      </c>
      <c r="BI132" s="145">
        <f>IF(N132="nulová",J132,0)</f>
        <v>0</v>
      </c>
      <c r="BJ132" s="16" t="s">
        <v>88</v>
      </c>
      <c r="BK132" s="145">
        <f>ROUND(I132*H132,2)</f>
        <v>0</v>
      </c>
      <c r="BL132" s="16" t="s">
        <v>135</v>
      </c>
      <c r="BM132" s="144" t="s">
        <v>139</v>
      </c>
    </row>
    <row r="133" spans="2:65" s="1" customFormat="1" ht="24.2" customHeight="1">
      <c r="B133" s="31"/>
      <c r="C133" s="132" t="s">
        <v>140</v>
      </c>
      <c r="D133" s="132" t="s">
        <v>131</v>
      </c>
      <c r="E133" s="133" t="s">
        <v>141</v>
      </c>
      <c r="F133" s="134" t="s">
        <v>142</v>
      </c>
      <c r="G133" s="135" t="s">
        <v>134</v>
      </c>
      <c r="H133" s="136">
        <v>227.2</v>
      </c>
      <c r="I133" s="137">
        <v>0</v>
      </c>
      <c r="J133" s="138">
        <f>ROUND(I133*H133,2)</f>
        <v>0</v>
      </c>
      <c r="K133" s="139"/>
      <c r="L133" s="31"/>
      <c r="M133" s="140" t="s">
        <v>1</v>
      </c>
      <c r="N133" s="141" t="s">
        <v>45</v>
      </c>
      <c r="P133" s="142">
        <f>O133*H133</f>
        <v>0</v>
      </c>
      <c r="Q133" s="142">
        <v>0</v>
      </c>
      <c r="R133" s="142">
        <f>Q133*H133</f>
        <v>0</v>
      </c>
      <c r="S133" s="142">
        <v>0.26</v>
      </c>
      <c r="T133" s="143">
        <f>S133*H133</f>
        <v>59.071999999999996</v>
      </c>
      <c r="AR133" s="144" t="s">
        <v>135</v>
      </c>
      <c r="AT133" s="144" t="s">
        <v>131</v>
      </c>
      <c r="AU133" s="144" t="s">
        <v>90</v>
      </c>
      <c r="AY133" s="16" t="s">
        <v>129</v>
      </c>
      <c r="BE133" s="145">
        <f>IF(N133="základní",J133,0)</f>
        <v>0</v>
      </c>
      <c r="BF133" s="145">
        <f>IF(N133="snížená",J133,0)</f>
        <v>0</v>
      </c>
      <c r="BG133" s="145">
        <f>IF(N133="zákl. přenesená",J133,0)</f>
        <v>0</v>
      </c>
      <c r="BH133" s="145">
        <f>IF(N133="sníž. přenesená",J133,0)</f>
        <v>0</v>
      </c>
      <c r="BI133" s="145">
        <f>IF(N133="nulová",J133,0)</f>
        <v>0</v>
      </c>
      <c r="BJ133" s="16" t="s">
        <v>88</v>
      </c>
      <c r="BK133" s="145">
        <f>ROUND(I133*H133,2)</f>
        <v>0</v>
      </c>
      <c r="BL133" s="16" t="s">
        <v>135</v>
      </c>
      <c r="BM133" s="144" t="s">
        <v>143</v>
      </c>
    </row>
    <row r="134" spans="2:65" s="1" customFormat="1" ht="29.25">
      <c r="B134" s="31"/>
      <c r="D134" s="146" t="s">
        <v>144</v>
      </c>
      <c r="F134" s="147" t="s">
        <v>145</v>
      </c>
      <c r="I134" s="148"/>
      <c r="L134" s="31"/>
      <c r="M134" s="149"/>
      <c r="T134" s="55"/>
      <c r="AT134" s="16" t="s">
        <v>144</v>
      </c>
      <c r="AU134" s="16" t="s">
        <v>90</v>
      </c>
    </row>
    <row r="135" spans="2:65" s="1" customFormat="1" ht="24.2" customHeight="1">
      <c r="B135" s="31"/>
      <c r="C135" s="132" t="s">
        <v>135</v>
      </c>
      <c r="D135" s="132" t="s">
        <v>131</v>
      </c>
      <c r="E135" s="133" t="s">
        <v>146</v>
      </c>
      <c r="F135" s="134" t="s">
        <v>147</v>
      </c>
      <c r="G135" s="135" t="s">
        <v>134</v>
      </c>
      <c r="H135" s="136">
        <v>286.60000000000002</v>
      </c>
      <c r="I135" s="137">
        <v>0</v>
      </c>
      <c r="J135" s="138">
        <f>ROUND(I135*H135,2)</f>
        <v>0</v>
      </c>
      <c r="K135" s="139"/>
      <c r="L135" s="31"/>
      <c r="M135" s="140" t="s">
        <v>1</v>
      </c>
      <c r="N135" s="141" t="s">
        <v>45</v>
      </c>
      <c r="P135" s="142">
        <f>O135*H135</f>
        <v>0</v>
      </c>
      <c r="Q135" s="142">
        <v>0</v>
      </c>
      <c r="R135" s="142">
        <f>Q135*H135</f>
        <v>0</v>
      </c>
      <c r="S135" s="142">
        <v>0.44</v>
      </c>
      <c r="T135" s="143">
        <f>S135*H135</f>
        <v>126.10400000000001</v>
      </c>
      <c r="AR135" s="144" t="s">
        <v>135</v>
      </c>
      <c r="AT135" s="144" t="s">
        <v>131</v>
      </c>
      <c r="AU135" s="144" t="s">
        <v>90</v>
      </c>
      <c r="AY135" s="16" t="s">
        <v>129</v>
      </c>
      <c r="BE135" s="145">
        <f>IF(N135="základní",J135,0)</f>
        <v>0</v>
      </c>
      <c r="BF135" s="145">
        <f>IF(N135="snížená",J135,0)</f>
        <v>0</v>
      </c>
      <c r="BG135" s="145">
        <f>IF(N135="zákl. přenesená",J135,0)</f>
        <v>0</v>
      </c>
      <c r="BH135" s="145">
        <f>IF(N135="sníž. přenesená",J135,0)</f>
        <v>0</v>
      </c>
      <c r="BI135" s="145">
        <f>IF(N135="nulová",J135,0)</f>
        <v>0</v>
      </c>
      <c r="BJ135" s="16" t="s">
        <v>88</v>
      </c>
      <c r="BK135" s="145">
        <f>ROUND(I135*H135,2)</f>
        <v>0</v>
      </c>
      <c r="BL135" s="16" t="s">
        <v>135</v>
      </c>
      <c r="BM135" s="144" t="s">
        <v>148</v>
      </c>
    </row>
    <row r="136" spans="2:65" s="12" customFormat="1">
      <c r="B136" s="150"/>
      <c r="D136" s="146" t="s">
        <v>149</v>
      </c>
      <c r="E136" s="151" t="s">
        <v>1</v>
      </c>
      <c r="F136" s="152" t="s">
        <v>150</v>
      </c>
      <c r="H136" s="153">
        <v>286.60000000000002</v>
      </c>
      <c r="I136" s="154"/>
      <c r="L136" s="150"/>
      <c r="M136" s="155"/>
      <c r="T136" s="156"/>
      <c r="AT136" s="151" t="s">
        <v>149</v>
      </c>
      <c r="AU136" s="151" t="s">
        <v>90</v>
      </c>
      <c r="AV136" s="12" t="s">
        <v>90</v>
      </c>
      <c r="AW136" s="12" t="s">
        <v>36</v>
      </c>
      <c r="AX136" s="12" t="s">
        <v>88</v>
      </c>
      <c r="AY136" s="151" t="s">
        <v>129</v>
      </c>
    </row>
    <row r="137" spans="2:65" s="1" customFormat="1" ht="24.2" customHeight="1">
      <c r="B137" s="31"/>
      <c r="C137" s="132" t="s">
        <v>151</v>
      </c>
      <c r="D137" s="132" t="s">
        <v>131</v>
      </c>
      <c r="E137" s="133" t="s">
        <v>152</v>
      </c>
      <c r="F137" s="134" t="s">
        <v>153</v>
      </c>
      <c r="G137" s="135" t="s">
        <v>134</v>
      </c>
      <c r="H137" s="136">
        <v>291.2</v>
      </c>
      <c r="I137" s="137">
        <v>0</v>
      </c>
      <c r="J137" s="138">
        <f>ROUND(I137*H137,2)</f>
        <v>0</v>
      </c>
      <c r="K137" s="139"/>
      <c r="L137" s="31"/>
      <c r="M137" s="140" t="s">
        <v>1</v>
      </c>
      <c r="N137" s="141" t="s">
        <v>45</v>
      </c>
      <c r="P137" s="142">
        <f>O137*H137</f>
        <v>0</v>
      </c>
      <c r="Q137" s="142">
        <v>0</v>
      </c>
      <c r="R137" s="142">
        <f>Q137*H137</f>
        <v>0</v>
      </c>
      <c r="S137" s="142">
        <v>0.57999999999999996</v>
      </c>
      <c r="T137" s="143">
        <f>S137*H137</f>
        <v>168.89599999999999</v>
      </c>
      <c r="AR137" s="144" t="s">
        <v>135</v>
      </c>
      <c r="AT137" s="144" t="s">
        <v>131</v>
      </c>
      <c r="AU137" s="144" t="s">
        <v>90</v>
      </c>
      <c r="AY137" s="16" t="s">
        <v>129</v>
      </c>
      <c r="BE137" s="145">
        <f>IF(N137="základní",J137,0)</f>
        <v>0</v>
      </c>
      <c r="BF137" s="145">
        <f>IF(N137="snížená",J137,0)</f>
        <v>0</v>
      </c>
      <c r="BG137" s="145">
        <f>IF(N137="zákl. přenesená",J137,0)</f>
        <v>0</v>
      </c>
      <c r="BH137" s="145">
        <f>IF(N137="sníž. přenesená",J137,0)</f>
        <v>0</v>
      </c>
      <c r="BI137" s="145">
        <f>IF(N137="nulová",J137,0)</f>
        <v>0</v>
      </c>
      <c r="BJ137" s="16" t="s">
        <v>88</v>
      </c>
      <c r="BK137" s="145">
        <f>ROUND(I137*H137,2)</f>
        <v>0</v>
      </c>
      <c r="BL137" s="16" t="s">
        <v>135</v>
      </c>
      <c r="BM137" s="144" t="s">
        <v>154</v>
      </c>
    </row>
    <row r="138" spans="2:65" s="1" customFormat="1" ht="16.5" customHeight="1">
      <c r="B138" s="31"/>
      <c r="C138" s="132" t="s">
        <v>155</v>
      </c>
      <c r="D138" s="132" t="s">
        <v>131</v>
      </c>
      <c r="E138" s="133" t="s">
        <v>156</v>
      </c>
      <c r="F138" s="134" t="s">
        <v>157</v>
      </c>
      <c r="G138" s="135" t="s">
        <v>158</v>
      </c>
      <c r="H138" s="136">
        <v>500.4</v>
      </c>
      <c r="I138" s="137">
        <v>0</v>
      </c>
      <c r="J138" s="138">
        <f>ROUND(I138*H138,2)</f>
        <v>0</v>
      </c>
      <c r="K138" s="139"/>
      <c r="L138" s="31"/>
      <c r="M138" s="140" t="s">
        <v>1</v>
      </c>
      <c r="N138" s="141" t="s">
        <v>45</v>
      </c>
      <c r="P138" s="142">
        <f>O138*H138</f>
        <v>0</v>
      </c>
      <c r="Q138" s="142">
        <v>0</v>
      </c>
      <c r="R138" s="142">
        <f>Q138*H138</f>
        <v>0</v>
      </c>
      <c r="S138" s="142">
        <v>0.04</v>
      </c>
      <c r="T138" s="143">
        <f>S138*H138</f>
        <v>20.015999999999998</v>
      </c>
      <c r="AR138" s="144" t="s">
        <v>135</v>
      </c>
      <c r="AT138" s="144" t="s">
        <v>131</v>
      </c>
      <c r="AU138" s="144" t="s">
        <v>90</v>
      </c>
      <c r="AY138" s="16" t="s">
        <v>129</v>
      </c>
      <c r="BE138" s="145">
        <f>IF(N138="základní",J138,0)</f>
        <v>0</v>
      </c>
      <c r="BF138" s="145">
        <f>IF(N138="snížená",J138,0)</f>
        <v>0</v>
      </c>
      <c r="BG138" s="145">
        <f>IF(N138="zákl. přenesená",J138,0)</f>
        <v>0</v>
      </c>
      <c r="BH138" s="145">
        <f>IF(N138="sníž. přenesená",J138,0)</f>
        <v>0</v>
      </c>
      <c r="BI138" s="145">
        <f>IF(N138="nulová",J138,0)</f>
        <v>0</v>
      </c>
      <c r="BJ138" s="16" t="s">
        <v>88</v>
      </c>
      <c r="BK138" s="145">
        <f>ROUND(I138*H138,2)</f>
        <v>0</v>
      </c>
      <c r="BL138" s="16" t="s">
        <v>135</v>
      </c>
      <c r="BM138" s="144" t="s">
        <v>159</v>
      </c>
    </row>
    <row r="139" spans="2:65" s="1" customFormat="1" ht="24.2" customHeight="1">
      <c r="B139" s="31"/>
      <c r="C139" s="132" t="s">
        <v>160</v>
      </c>
      <c r="D139" s="132" t="s">
        <v>131</v>
      </c>
      <c r="E139" s="133" t="s">
        <v>161</v>
      </c>
      <c r="F139" s="134" t="s">
        <v>162</v>
      </c>
      <c r="G139" s="135" t="s">
        <v>163</v>
      </c>
      <c r="H139" s="136">
        <v>19.559999999999999</v>
      </c>
      <c r="I139" s="137">
        <v>0</v>
      </c>
      <c r="J139" s="138">
        <f>ROUND(I139*H139,2)</f>
        <v>0</v>
      </c>
      <c r="K139" s="139"/>
      <c r="L139" s="31"/>
      <c r="M139" s="140" t="s">
        <v>1</v>
      </c>
      <c r="N139" s="141" t="s">
        <v>45</v>
      </c>
      <c r="P139" s="142">
        <f>O139*H139</f>
        <v>0</v>
      </c>
      <c r="Q139" s="142">
        <v>0</v>
      </c>
      <c r="R139" s="142">
        <f>Q139*H139</f>
        <v>0</v>
      </c>
      <c r="S139" s="142">
        <v>0</v>
      </c>
      <c r="T139" s="143">
        <f>S139*H139</f>
        <v>0</v>
      </c>
      <c r="AR139" s="144" t="s">
        <v>135</v>
      </c>
      <c r="AT139" s="144" t="s">
        <v>131</v>
      </c>
      <c r="AU139" s="144" t="s">
        <v>90</v>
      </c>
      <c r="AY139" s="16" t="s">
        <v>129</v>
      </c>
      <c r="BE139" s="145">
        <f>IF(N139="základní",J139,0)</f>
        <v>0</v>
      </c>
      <c r="BF139" s="145">
        <f>IF(N139="snížená",J139,0)</f>
        <v>0</v>
      </c>
      <c r="BG139" s="145">
        <f>IF(N139="zákl. přenesená",J139,0)</f>
        <v>0</v>
      </c>
      <c r="BH139" s="145">
        <f>IF(N139="sníž. přenesená",J139,0)</f>
        <v>0</v>
      </c>
      <c r="BI139" s="145">
        <f>IF(N139="nulová",J139,0)</f>
        <v>0</v>
      </c>
      <c r="BJ139" s="16" t="s">
        <v>88</v>
      </c>
      <c r="BK139" s="145">
        <f>ROUND(I139*H139,2)</f>
        <v>0</v>
      </c>
      <c r="BL139" s="16" t="s">
        <v>135</v>
      </c>
      <c r="BM139" s="144" t="s">
        <v>164</v>
      </c>
    </row>
    <row r="140" spans="2:65" s="12" customFormat="1" ht="22.5">
      <c r="B140" s="150"/>
      <c r="D140" s="146" t="s">
        <v>149</v>
      </c>
      <c r="E140" s="151" t="s">
        <v>1</v>
      </c>
      <c r="F140" s="152" t="s">
        <v>165</v>
      </c>
      <c r="H140" s="153">
        <v>19.559999999999999</v>
      </c>
      <c r="I140" s="154"/>
      <c r="L140" s="150"/>
      <c r="M140" s="155"/>
      <c r="T140" s="156"/>
      <c r="AT140" s="151" t="s">
        <v>149</v>
      </c>
      <c r="AU140" s="151" t="s">
        <v>90</v>
      </c>
      <c r="AV140" s="12" t="s">
        <v>90</v>
      </c>
      <c r="AW140" s="12" t="s">
        <v>36</v>
      </c>
      <c r="AX140" s="12" t="s">
        <v>88</v>
      </c>
      <c r="AY140" s="151" t="s">
        <v>129</v>
      </c>
    </row>
    <row r="141" spans="2:65" s="1" customFormat="1" ht="33" customHeight="1">
      <c r="B141" s="31"/>
      <c r="C141" s="132" t="s">
        <v>166</v>
      </c>
      <c r="D141" s="132" t="s">
        <v>131</v>
      </c>
      <c r="E141" s="133" t="s">
        <v>167</v>
      </c>
      <c r="F141" s="134" t="s">
        <v>168</v>
      </c>
      <c r="G141" s="135" t="s">
        <v>163</v>
      </c>
      <c r="H141" s="136">
        <v>78.239999999999995</v>
      </c>
      <c r="I141" s="137">
        <v>0</v>
      </c>
      <c r="J141" s="138">
        <f>ROUND(I141*H141,2)</f>
        <v>0</v>
      </c>
      <c r="K141" s="139"/>
      <c r="L141" s="31"/>
      <c r="M141" s="140" t="s">
        <v>1</v>
      </c>
      <c r="N141" s="141" t="s">
        <v>45</v>
      </c>
      <c r="P141" s="142">
        <f>O141*H141</f>
        <v>0</v>
      </c>
      <c r="Q141" s="142">
        <v>0</v>
      </c>
      <c r="R141" s="142">
        <f>Q141*H141</f>
        <v>0</v>
      </c>
      <c r="S141" s="142">
        <v>0</v>
      </c>
      <c r="T141" s="143">
        <f>S141*H141</f>
        <v>0</v>
      </c>
      <c r="AR141" s="144" t="s">
        <v>135</v>
      </c>
      <c r="AT141" s="144" t="s">
        <v>131</v>
      </c>
      <c r="AU141" s="144" t="s">
        <v>90</v>
      </c>
      <c r="AY141" s="16" t="s">
        <v>129</v>
      </c>
      <c r="BE141" s="145">
        <f>IF(N141="základní",J141,0)</f>
        <v>0</v>
      </c>
      <c r="BF141" s="145">
        <f>IF(N141="snížená",J141,0)</f>
        <v>0</v>
      </c>
      <c r="BG141" s="145">
        <f>IF(N141="zákl. přenesená",J141,0)</f>
        <v>0</v>
      </c>
      <c r="BH141" s="145">
        <f>IF(N141="sníž. přenesená",J141,0)</f>
        <v>0</v>
      </c>
      <c r="BI141" s="145">
        <f>IF(N141="nulová",J141,0)</f>
        <v>0</v>
      </c>
      <c r="BJ141" s="16" t="s">
        <v>88</v>
      </c>
      <c r="BK141" s="145">
        <f>ROUND(I141*H141,2)</f>
        <v>0</v>
      </c>
      <c r="BL141" s="16" t="s">
        <v>135</v>
      </c>
      <c r="BM141" s="144" t="s">
        <v>169</v>
      </c>
    </row>
    <row r="142" spans="2:65" s="12" customFormat="1">
      <c r="B142" s="150"/>
      <c r="D142" s="146" t="s">
        <v>149</v>
      </c>
      <c r="E142" s="151" t="s">
        <v>1</v>
      </c>
      <c r="F142" s="152" t="s">
        <v>170</v>
      </c>
      <c r="H142" s="153">
        <v>78.239999999999995</v>
      </c>
      <c r="I142" s="154"/>
      <c r="L142" s="150"/>
      <c r="M142" s="155"/>
      <c r="T142" s="156"/>
      <c r="AT142" s="151" t="s">
        <v>149</v>
      </c>
      <c r="AU142" s="151" t="s">
        <v>90</v>
      </c>
      <c r="AV142" s="12" t="s">
        <v>90</v>
      </c>
      <c r="AW142" s="12" t="s">
        <v>36</v>
      </c>
      <c r="AX142" s="12" t="s">
        <v>88</v>
      </c>
      <c r="AY142" s="151" t="s">
        <v>129</v>
      </c>
    </row>
    <row r="143" spans="2:65" s="1" customFormat="1" ht="24.2" customHeight="1">
      <c r="B143" s="31"/>
      <c r="C143" s="132" t="s">
        <v>171</v>
      </c>
      <c r="D143" s="132" t="s">
        <v>131</v>
      </c>
      <c r="E143" s="133" t="s">
        <v>172</v>
      </c>
      <c r="F143" s="134" t="s">
        <v>173</v>
      </c>
      <c r="G143" s="135" t="s">
        <v>163</v>
      </c>
      <c r="H143" s="136">
        <v>10</v>
      </c>
      <c r="I143" s="137">
        <v>0</v>
      </c>
      <c r="J143" s="138">
        <f>ROUND(I143*H143,2)</f>
        <v>0</v>
      </c>
      <c r="K143" s="139"/>
      <c r="L143" s="31"/>
      <c r="M143" s="140" t="s">
        <v>1</v>
      </c>
      <c r="N143" s="141" t="s">
        <v>45</v>
      </c>
      <c r="P143" s="142">
        <f>O143*H143</f>
        <v>0</v>
      </c>
      <c r="Q143" s="142">
        <v>0</v>
      </c>
      <c r="R143" s="142">
        <f>Q143*H143</f>
        <v>0</v>
      </c>
      <c r="S143" s="142">
        <v>0</v>
      </c>
      <c r="T143" s="143">
        <f>S143*H143</f>
        <v>0</v>
      </c>
      <c r="AR143" s="144" t="s">
        <v>135</v>
      </c>
      <c r="AT143" s="144" t="s">
        <v>131</v>
      </c>
      <c r="AU143" s="144" t="s">
        <v>90</v>
      </c>
      <c r="AY143" s="16" t="s">
        <v>129</v>
      </c>
      <c r="BE143" s="145">
        <f>IF(N143="základní",J143,0)</f>
        <v>0</v>
      </c>
      <c r="BF143" s="145">
        <f>IF(N143="snížená",J143,0)</f>
        <v>0</v>
      </c>
      <c r="BG143" s="145">
        <f>IF(N143="zákl. přenesená",J143,0)</f>
        <v>0</v>
      </c>
      <c r="BH143" s="145">
        <f>IF(N143="sníž. přenesená",J143,0)</f>
        <v>0</v>
      </c>
      <c r="BI143" s="145">
        <f>IF(N143="nulová",J143,0)</f>
        <v>0</v>
      </c>
      <c r="BJ143" s="16" t="s">
        <v>88</v>
      </c>
      <c r="BK143" s="145">
        <f>ROUND(I143*H143,2)</f>
        <v>0</v>
      </c>
      <c r="BL143" s="16" t="s">
        <v>135</v>
      </c>
      <c r="BM143" s="144" t="s">
        <v>174</v>
      </c>
    </row>
    <row r="144" spans="2:65" s="12" customFormat="1">
      <c r="B144" s="150"/>
      <c r="D144" s="146" t="s">
        <v>149</v>
      </c>
      <c r="E144" s="151" t="s">
        <v>1</v>
      </c>
      <c r="F144" s="152" t="s">
        <v>175</v>
      </c>
      <c r="H144" s="153">
        <v>10</v>
      </c>
      <c r="I144" s="154"/>
      <c r="L144" s="150"/>
      <c r="M144" s="155"/>
      <c r="T144" s="156"/>
      <c r="AT144" s="151" t="s">
        <v>149</v>
      </c>
      <c r="AU144" s="151" t="s">
        <v>90</v>
      </c>
      <c r="AV144" s="12" t="s">
        <v>90</v>
      </c>
      <c r="AW144" s="12" t="s">
        <v>36</v>
      </c>
      <c r="AX144" s="12" t="s">
        <v>88</v>
      </c>
      <c r="AY144" s="151" t="s">
        <v>129</v>
      </c>
    </row>
    <row r="145" spans="2:65" s="1" customFormat="1" ht="33" customHeight="1">
      <c r="B145" s="31"/>
      <c r="C145" s="132" t="s">
        <v>176</v>
      </c>
      <c r="D145" s="132" t="s">
        <v>131</v>
      </c>
      <c r="E145" s="133" t="s">
        <v>177</v>
      </c>
      <c r="F145" s="134" t="s">
        <v>178</v>
      </c>
      <c r="G145" s="135" t="s">
        <v>163</v>
      </c>
      <c r="H145" s="136">
        <v>8.8000000000000007</v>
      </c>
      <c r="I145" s="137">
        <v>0</v>
      </c>
      <c r="J145" s="138">
        <f>ROUND(I145*H145,2)</f>
        <v>0</v>
      </c>
      <c r="K145" s="139"/>
      <c r="L145" s="31"/>
      <c r="M145" s="140" t="s">
        <v>1</v>
      </c>
      <c r="N145" s="141" t="s">
        <v>45</v>
      </c>
      <c r="P145" s="142">
        <f>O145*H145</f>
        <v>0</v>
      </c>
      <c r="Q145" s="142">
        <v>0</v>
      </c>
      <c r="R145" s="142">
        <f>Q145*H145</f>
        <v>0</v>
      </c>
      <c r="S145" s="142">
        <v>0</v>
      </c>
      <c r="T145" s="143">
        <f>S145*H145</f>
        <v>0</v>
      </c>
      <c r="AR145" s="144" t="s">
        <v>135</v>
      </c>
      <c r="AT145" s="144" t="s">
        <v>131</v>
      </c>
      <c r="AU145" s="144" t="s">
        <v>90</v>
      </c>
      <c r="AY145" s="16" t="s">
        <v>129</v>
      </c>
      <c r="BE145" s="145">
        <f>IF(N145="základní",J145,0)</f>
        <v>0</v>
      </c>
      <c r="BF145" s="145">
        <f>IF(N145="snížená",J145,0)</f>
        <v>0</v>
      </c>
      <c r="BG145" s="145">
        <f>IF(N145="zákl. přenesená",J145,0)</f>
        <v>0</v>
      </c>
      <c r="BH145" s="145">
        <f>IF(N145="sníž. přenesená",J145,0)</f>
        <v>0</v>
      </c>
      <c r="BI145" s="145">
        <f>IF(N145="nulová",J145,0)</f>
        <v>0</v>
      </c>
      <c r="BJ145" s="16" t="s">
        <v>88</v>
      </c>
      <c r="BK145" s="145">
        <f>ROUND(I145*H145,2)</f>
        <v>0</v>
      </c>
      <c r="BL145" s="16" t="s">
        <v>135</v>
      </c>
      <c r="BM145" s="144" t="s">
        <v>179</v>
      </c>
    </row>
    <row r="146" spans="2:65" s="12" customFormat="1">
      <c r="B146" s="150"/>
      <c r="D146" s="146" t="s">
        <v>149</v>
      </c>
      <c r="E146" s="151" t="s">
        <v>1</v>
      </c>
      <c r="F146" s="152" t="s">
        <v>180</v>
      </c>
      <c r="H146" s="153">
        <v>8.8000000000000007</v>
      </c>
      <c r="I146" s="154"/>
      <c r="L146" s="150"/>
      <c r="M146" s="155"/>
      <c r="T146" s="156"/>
      <c r="AT146" s="151" t="s">
        <v>149</v>
      </c>
      <c r="AU146" s="151" t="s">
        <v>90</v>
      </c>
      <c r="AV146" s="12" t="s">
        <v>90</v>
      </c>
      <c r="AW146" s="12" t="s">
        <v>36</v>
      </c>
      <c r="AX146" s="12" t="s">
        <v>88</v>
      </c>
      <c r="AY146" s="151" t="s">
        <v>129</v>
      </c>
    </row>
    <row r="147" spans="2:65" s="1" customFormat="1" ht="24.2" customHeight="1">
      <c r="B147" s="31"/>
      <c r="C147" s="132" t="s">
        <v>181</v>
      </c>
      <c r="D147" s="132" t="s">
        <v>131</v>
      </c>
      <c r="E147" s="133" t="s">
        <v>182</v>
      </c>
      <c r="F147" s="134" t="s">
        <v>183</v>
      </c>
      <c r="G147" s="135" t="s">
        <v>163</v>
      </c>
      <c r="H147" s="136">
        <v>12</v>
      </c>
      <c r="I147" s="137">
        <v>0</v>
      </c>
      <c r="J147" s="138">
        <f>ROUND(I147*H147,2)</f>
        <v>0</v>
      </c>
      <c r="K147" s="139"/>
      <c r="L147" s="31"/>
      <c r="M147" s="140" t="s">
        <v>1</v>
      </c>
      <c r="N147" s="141" t="s">
        <v>45</v>
      </c>
      <c r="P147" s="142">
        <f>O147*H147</f>
        <v>0</v>
      </c>
      <c r="Q147" s="142">
        <v>0</v>
      </c>
      <c r="R147" s="142">
        <f>Q147*H147</f>
        <v>0</v>
      </c>
      <c r="S147" s="142">
        <v>0</v>
      </c>
      <c r="T147" s="143">
        <f>S147*H147</f>
        <v>0</v>
      </c>
      <c r="AR147" s="144" t="s">
        <v>135</v>
      </c>
      <c r="AT147" s="144" t="s">
        <v>131</v>
      </c>
      <c r="AU147" s="144" t="s">
        <v>90</v>
      </c>
      <c r="AY147" s="16" t="s">
        <v>129</v>
      </c>
      <c r="BE147" s="145">
        <f>IF(N147="základní",J147,0)</f>
        <v>0</v>
      </c>
      <c r="BF147" s="145">
        <f>IF(N147="snížená",J147,0)</f>
        <v>0</v>
      </c>
      <c r="BG147" s="145">
        <f>IF(N147="zákl. přenesená",J147,0)</f>
        <v>0</v>
      </c>
      <c r="BH147" s="145">
        <f>IF(N147="sníž. přenesená",J147,0)</f>
        <v>0</v>
      </c>
      <c r="BI147" s="145">
        <f>IF(N147="nulová",J147,0)</f>
        <v>0</v>
      </c>
      <c r="BJ147" s="16" t="s">
        <v>88</v>
      </c>
      <c r="BK147" s="145">
        <f>ROUND(I147*H147,2)</f>
        <v>0</v>
      </c>
      <c r="BL147" s="16" t="s">
        <v>135</v>
      </c>
      <c r="BM147" s="144" t="s">
        <v>184</v>
      </c>
    </row>
    <row r="148" spans="2:65" s="12" customFormat="1">
      <c r="B148" s="150"/>
      <c r="D148" s="146" t="s">
        <v>149</v>
      </c>
      <c r="E148" s="151" t="s">
        <v>1</v>
      </c>
      <c r="F148" s="152" t="s">
        <v>185</v>
      </c>
      <c r="H148" s="153">
        <v>12</v>
      </c>
      <c r="I148" s="154"/>
      <c r="L148" s="150"/>
      <c r="M148" s="155"/>
      <c r="T148" s="156"/>
      <c r="AT148" s="151" t="s">
        <v>149</v>
      </c>
      <c r="AU148" s="151" t="s">
        <v>90</v>
      </c>
      <c r="AV148" s="12" t="s">
        <v>90</v>
      </c>
      <c r="AW148" s="12" t="s">
        <v>36</v>
      </c>
      <c r="AX148" s="12" t="s">
        <v>88</v>
      </c>
      <c r="AY148" s="151" t="s">
        <v>129</v>
      </c>
    </row>
    <row r="149" spans="2:65" s="1" customFormat="1" ht="37.9" customHeight="1">
      <c r="B149" s="31"/>
      <c r="C149" s="132" t="s">
        <v>8</v>
      </c>
      <c r="D149" s="132" t="s">
        <v>131</v>
      </c>
      <c r="E149" s="133" t="s">
        <v>186</v>
      </c>
      <c r="F149" s="134" t="s">
        <v>187</v>
      </c>
      <c r="G149" s="135" t="s">
        <v>163</v>
      </c>
      <c r="H149" s="136">
        <v>119.8</v>
      </c>
      <c r="I149" s="137">
        <v>0</v>
      </c>
      <c r="J149" s="138">
        <f>ROUND(I149*H149,2)</f>
        <v>0</v>
      </c>
      <c r="K149" s="139"/>
      <c r="L149" s="31"/>
      <c r="M149" s="140" t="s">
        <v>1</v>
      </c>
      <c r="N149" s="141" t="s">
        <v>45</v>
      </c>
      <c r="P149" s="142">
        <f>O149*H149</f>
        <v>0</v>
      </c>
      <c r="Q149" s="142">
        <v>0</v>
      </c>
      <c r="R149" s="142">
        <f>Q149*H149</f>
        <v>0</v>
      </c>
      <c r="S149" s="142">
        <v>0</v>
      </c>
      <c r="T149" s="143">
        <f>S149*H149</f>
        <v>0</v>
      </c>
      <c r="AR149" s="144" t="s">
        <v>135</v>
      </c>
      <c r="AT149" s="144" t="s">
        <v>131</v>
      </c>
      <c r="AU149" s="144" t="s">
        <v>90</v>
      </c>
      <c r="AY149" s="16" t="s">
        <v>129</v>
      </c>
      <c r="BE149" s="145">
        <f>IF(N149="základní",J149,0)</f>
        <v>0</v>
      </c>
      <c r="BF149" s="145">
        <f>IF(N149="snížená",J149,0)</f>
        <v>0</v>
      </c>
      <c r="BG149" s="145">
        <f>IF(N149="zákl. přenesená",J149,0)</f>
        <v>0</v>
      </c>
      <c r="BH149" s="145">
        <f>IF(N149="sníž. přenesená",J149,0)</f>
        <v>0</v>
      </c>
      <c r="BI149" s="145">
        <f>IF(N149="nulová",J149,0)</f>
        <v>0</v>
      </c>
      <c r="BJ149" s="16" t="s">
        <v>88</v>
      </c>
      <c r="BK149" s="145">
        <f>ROUND(I149*H149,2)</f>
        <v>0</v>
      </c>
      <c r="BL149" s="16" t="s">
        <v>135</v>
      </c>
      <c r="BM149" s="144" t="s">
        <v>188</v>
      </c>
    </row>
    <row r="150" spans="2:65" s="12" customFormat="1" ht="22.5">
      <c r="B150" s="150"/>
      <c r="D150" s="146" t="s">
        <v>149</v>
      </c>
      <c r="E150" s="151" t="s">
        <v>1</v>
      </c>
      <c r="F150" s="152" t="s">
        <v>189</v>
      </c>
      <c r="H150" s="153">
        <v>109.8</v>
      </c>
      <c r="I150" s="154"/>
      <c r="L150" s="150"/>
      <c r="M150" s="155"/>
      <c r="T150" s="156"/>
      <c r="AT150" s="151" t="s">
        <v>149</v>
      </c>
      <c r="AU150" s="151" t="s">
        <v>90</v>
      </c>
      <c r="AV150" s="12" t="s">
        <v>90</v>
      </c>
      <c r="AW150" s="12" t="s">
        <v>36</v>
      </c>
      <c r="AX150" s="12" t="s">
        <v>80</v>
      </c>
      <c r="AY150" s="151" t="s">
        <v>129</v>
      </c>
    </row>
    <row r="151" spans="2:65" s="12" customFormat="1">
      <c r="B151" s="150"/>
      <c r="D151" s="146" t="s">
        <v>149</v>
      </c>
      <c r="E151" s="151" t="s">
        <v>1</v>
      </c>
      <c r="F151" s="152" t="s">
        <v>190</v>
      </c>
      <c r="H151" s="153">
        <v>10</v>
      </c>
      <c r="I151" s="154"/>
      <c r="L151" s="150"/>
      <c r="M151" s="155"/>
      <c r="T151" s="156"/>
      <c r="AT151" s="151" t="s">
        <v>149</v>
      </c>
      <c r="AU151" s="151" t="s">
        <v>90</v>
      </c>
      <c r="AV151" s="12" t="s">
        <v>90</v>
      </c>
      <c r="AW151" s="12" t="s">
        <v>36</v>
      </c>
      <c r="AX151" s="12" t="s">
        <v>80</v>
      </c>
      <c r="AY151" s="151" t="s">
        <v>129</v>
      </c>
    </row>
    <row r="152" spans="2:65" s="13" customFormat="1">
      <c r="B152" s="157"/>
      <c r="D152" s="146" t="s">
        <v>149</v>
      </c>
      <c r="E152" s="158" t="s">
        <v>1</v>
      </c>
      <c r="F152" s="159" t="s">
        <v>191</v>
      </c>
      <c r="H152" s="160">
        <v>119.8</v>
      </c>
      <c r="I152" s="161"/>
      <c r="L152" s="157"/>
      <c r="M152" s="162"/>
      <c r="T152" s="163"/>
      <c r="AT152" s="158" t="s">
        <v>149</v>
      </c>
      <c r="AU152" s="158" t="s">
        <v>90</v>
      </c>
      <c r="AV152" s="13" t="s">
        <v>135</v>
      </c>
      <c r="AW152" s="13" t="s">
        <v>36</v>
      </c>
      <c r="AX152" s="13" t="s">
        <v>88</v>
      </c>
      <c r="AY152" s="158" t="s">
        <v>129</v>
      </c>
    </row>
    <row r="153" spans="2:65" s="1" customFormat="1" ht="37.9" customHeight="1">
      <c r="B153" s="31"/>
      <c r="C153" s="132" t="s">
        <v>192</v>
      </c>
      <c r="D153" s="132" t="s">
        <v>131</v>
      </c>
      <c r="E153" s="133" t="s">
        <v>193</v>
      </c>
      <c r="F153" s="134" t="s">
        <v>194</v>
      </c>
      <c r="G153" s="135" t="s">
        <v>163</v>
      </c>
      <c r="H153" s="136">
        <v>8.8000000000000007</v>
      </c>
      <c r="I153" s="137">
        <v>0</v>
      </c>
      <c r="J153" s="138">
        <f>ROUND(I153*H153,2)</f>
        <v>0</v>
      </c>
      <c r="K153" s="139"/>
      <c r="L153" s="31"/>
      <c r="M153" s="140" t="s">
        <v>1</v>
      </c>
      <c r="N153" s="141" t="s">
        <v>45</v>
      </c>
      <c r="P153" s="142">
        <f>O153*H153</f>
        <v>0</v>
      </c>
      <c r="Q153" s="142">
        <v>0</v>
      </c>
      <c r="R153" s="142">
        <f>Q153*H153</f>
        <v>0</v>
      </c>
      <c r="S153" s="142">
        <v>0</v>
      </c>
      <c r="T153" s="143">
        <f>S153*H153</f>
        <v>0</v>
      </c>
      <c r="AR153" s="144" t="s">
        <v>135</v>
      </c>
      <c r="AT153" s="144" t="s">
        <v>131</v>
      </c>
      <c r="AU153" s="144" t="s">
        <v>90</v>
      </c>
      <c r="AY153" s="16" t="s">
        <v>129</v>
      </c>
      <c r="BE153" s="145">
        <f>IF(N153="základní",J153,0)</f>
        <v>0</v>
      </c>
      <c r="BF153" s="145">
        <f>IF(N153="snížená",J153,0)</f>
        <v>0</v>
      </c>
      <c r="BG153" s="145">
        <f>IF(N153="zákl. přenesená",J153,0)</f>
        <v>0</v>
      </c>
      <c r="BH153" s="145">
        <f>IF(N153="sníž. přenesená",J153,0)</f>
        <v>0</v>
      </c>
      <c r="BI153" s="145">
        <f>IF(N153="nulová",J153,0)</f>
        <v>0</v>
      </c>
      <c r="BJ153" s="16" t="s">
        <v>88</v>
      </c>
      <c r="BK153" s="145">
        <f>ROUND(I153*H153,2)</f>
        <v>0</v>
      </c>
      <c r="BL153" s="16" t="s">
        <v>135</v>
      </c>
      <c r="BM153" s="144" t="s">
        <v>195</v>
      </c>
    </row>
    <row r="154" spans="2:65" s="1" customFormat="1" ht="37.9" customHeight="1">
      <c r="B154" s="31"/>
      <c r="C154" s="132" t="s">
        <v>196</v>
      </c>
      <c r="D154" s="132" t="s">
        <v>131</v>
      </c>
      <c r="E154" s="133" t="s">
        <v>197</v>
      </c>
      <c r="F154" s="134" t="s">
        <v>198</v>
      </c>
      <c r="G154" s="135" t="s">
        <v>163</v>
      </c>
      <c r="H154" s="136">
        <v>54.9</v>
      </c>
      <c r="I154" s="137">
        <v>0</v>
      </c>
      <c r="J154" s="138">
        <f>ROUND(I154*H154,2)</f>
        <v>0</v>
      </c>
      <c r="K154" s="139"/>
      <c r="L154" s="31"/>
      <c r="M154" s="140" t="s">
        <v>1</v>
      </c>
      <c r="N154" s="141" t="s">
        <v>45</v>
      </c>
      <c r="P154" s="142">
        <f>O154*H154</f>
        <v>0</v>
      </c>
      <c r="Q154" s="142">
        <v>0</v>
      </c>
      <c r="R154" s="142">
        <f>Q154*H154</f>
        <v>0</v>
      </c>
      <c r="S154" s="142">
        <v>0</v>
      </c>
      <c r="T154" s="143">
        <f>S154*H154</f>
        <v>0</v>
      </c>
      <c r="AR154" s="144" t="s">
        <v>135</v>
      </c>
      <c r="AT154" s="144" t="s">
        <v>131</v>
      </c>
      <c r="AU154" s="144" t="s">
        <v>90</v>
      </c>
      <c r="AY154" s="16" t="s">
        <v>129</v>
      </c>
      <c r="BE154" s="145">
        <f>IF(N154="základní",J154,0)</f>
        <v>0</v>
      </c>
      <c r="BF154" s="145">
        <f>IF(N154="snížená",J154,0)</f>
        <v>0</v>
      </c>
      <c r="BG154" s="145">
        <f>IF(N154="zákl. přenesená",J154,0)</f>
        <v>0</v>
      </c>
      <c r="BH154" s="145">
        <f>IF(N154="sníž. přenesená",J154,0)</f>
        <v>0</v>
      </c>
      <c r="BI154" s="145">
        <f>IF(N154="nulová",J154,0)</f>
        <v>0</v>
      </c>
      <c r="BJ154" s="16" t="s">
        <v>88</v>
      </c>
      <c r="BK154" s="145">
        <f>ROUND(I154*H154,2)</f>
        <v>0</v>
      </c>
      <c r="BL154" s="16" t="s">
        <v>135</v>
      </c>
      <c r="BM154" s="144" t="s">
        <v>199</v>
      </c>
    </row>
    <row r="155" spans="2:65" s="12" customFormat="1">
      <c r="B155" s="150"/>
      <c r="D155" s="146" t="s">
        <v>149</v>
      </c>
      <c r="E155" s="151" t="s">
        <v>1</v>
      </c>
      <c r="F155" s="152" t="s">
        <v>200</v>
      </c>
      <c r="H155" s="153">
        <v>54.9</v>
      </c>
      <c r="I155" s="154"/>
      <c r="L155" s="150"/>
      <c r="M155" s="155"/>
      <c r="T155" s="156"/>
      <c r="AT155" s="151" t="s">
        <v>149</v>
      </c>
      <c r="AU155" s="151" t="s">
        <v>90</v>
      </c>
      <c r="AV155" s="12" t="s">
        <v>90</v>
      </c>
      <c r="AW155" s="12" t="s">
        <v>36</v>
      </c>
      <c r="AX155" s="12" t="s">
        <v>88</v>
      </c>
      <c r="AY155" s="151" t="s">
        <v>129</v>
      </c>
    </row>
    <row r="156" spans="2:65" s="1" customFormat="1" ht="37.9" customHeight="1">
      <c r="B156" s="31"/>
      <c r="C156" s="132" t="s">
        <v>201</v>
      </c>
      <c r="D156" s="132" t="s">
        <v>131</v>
      </c>
      <c r="E156" s="133" t="s">
        <v>202</v>
      </c>
      <c r="F156" s="134" t="s">
        <v>203</v>
      </c>
      <c r="G156" s="135" t="s">
        <v>163</v>
      </c>
      <c r="H156" s="136">
        <v>8.8000000000000007</v>
      </c>
      <c r="I156" s="137">
        <v>0</v>
      </c>
      <c r="J156" s="138">
        <f>ROUND(I156*H156,2)</f>
        <v>0</v>
      </c>
      <c r="K156" s="139"/>
      <c r="L156" s="31"/>
      <c r="M156" s="140" t="s">
        <v>1</v>
      </c>
      <c r="N156" s="141" t="s">
        <v>45</v>
      </c>
      <c r="P156" s="142">
        <f>O156*H156</f>
        <v>0</v>
      </c>
      <c r="Q156" s="142">
        <v>0</v>
      </c>
      <c r="R156" s="142">
        <f>Q156*H156</f>
        <v>0</v>
      </c>
      <c r="S156" s="142">
        <v>0</v>
      </c>
      <c r="T156" s="143">
        <f>S156*H156</f>
        <v>0</v>
      </c>
      <c r="AR156" s="144" t="s">
        <v>135</v>
      </c>
      <c r="AT156" s="144" t="s">
        <v>131</v>
      </c>
      <c r="AU156" s="144" t="s">
        <v>90</v>
      </c>
      <c r="AY156" s="16" t="s">
        <v>129</v>
      </c>
      <c r="BE156" s="145">
        <f>IF(N156="základní",J156,0)</f>
        <v>0</v>
      </c>
      <c r="BF156" s="145">
        <f>IF(N156="snížená",J156,0)</f>
        <v>0</v>
      </c>
      <c r="BG156" s="145">
        <f>IF(N156="zákl. přenesená",J156,0)</f>
        <v>0</v>
      </c>
      <c r="BH156" s="145">
        <f>IF(N156="sníž. přenesená",J156,0)</f>
        <v>0</v>
      </c>
      <c r="BI156" s="145">
        <f>IF(N156="nulová",J156,0)</f>
        <v>0</v>
      </c>
      <c r="BJ156" s="16" t="s">
        <v>88</v>
      </c>
      <c r="BK156" s="145">
        <f>ROUND(I156*H156,2)</f>
        <v>0</v>
      </c>
      <c r="BL156" s="16" t="s">
        <v>135</v>
      </c>
      <c r="BM156" s="144" t="s">
        <v>204</v>
      </c>
    </row>
    <row r="157" spans="2:65" s="1" customFormat="1" ht="24.2" customHeight="1">
      <c r="B157" s="31"/>
      <c r="C157" s="132" t="s">
        <v>205</v>
      </c>
      <c r="D157" s="132" t="s">
        <v>131</v>
      </c>
      <c r="E157" s="133" t="s">
        <v>206</v>
      </c>
      <c r="F157" s="134" t="s">
        <v>207</v>
      </c>
      <c r="G157" s="135" t="s">
        <v>163</v>
      </c>
      <c r="H157" s="136">
        <v>119.8</v>
      </c>
      <c r="I157" s="137">
        <v>0</v>
      </c>
      <c r="J157" s="138">
        <f>ROUND(I157*H157,2)</f>
        <v>0</v>
      </c>
      <c r="K157" s="139"/>
      <c r="L157" s="31"/>
      <c r="M157" s="140" t="s">
        <v>1</v>
      </c>
      <c r="N157" s="141" t="s">
        <v>45</v>
      </c>
      <c r="P157" s="142">
        <f>O157*H157</f>
        <v>0</v>
      </c>
      <c r="Q157" s="142">
        <v>0</v>
      </c>
      <c r="R157" s="142">
        <f>Q157*H157</f>
        <v>0</v>
      </c>
      <c r="S157" s="142">
        <v>0</v>
      </c>
      <c r="T157" s="143">
        <f>S157*H157</f>
        <v>0</v>
      </c>
      <c r="AR157" s="144" t="s">
        <v>135</v>
      </c>
      <c r="AT157" s="144" t="s">
        <v>131</v>
      </c>
      <c r="AU157" s="144" t="s">
        <v>90</v>
      </c>
      <c r="AY157" s="16" t="s">
        <v>129</v>
      </c>
      <c r="BE157" s="145">
        <f>IF(N157="základní",J157,0)</f>
        <v>0</v>
      </c>
      <c r="BF157" s="145">
        <f>IF(N157="snížená",J157,0)</f>
        <v>0</v>
      </c>
      <c r="BG157" s="145">
        <f>IF(N157="zákl. přenesená",J157,0)</f>
        <v>0</v>
      </c>
      <c r="BH157" s="145">
        <f>IF(N157="sníž. přenesená",J157,0)</f>
        <v>0</v>
      </c>
      <c r="BI157" s="145">
        <f>IF(N157="nulová",J157,0)</f>
        <v>0</v>
      </c>
      <c r="BJ157" s="16" t="s">
        <v>88</v>
      </c>
      <c r="BK157" s="145">
        <f>ROUND(I157*H157,2)</f>
        <v>0</v>
      </c>
      <c r="BL157" s="16" t="s">
        <v>135</v>
      </c>
      <c r="BM157" s="144" t="s">
        <v>208</v>
      </c>
    </row>
    <row r="158" spans="2:65" s="12" customFormat="1">
      <c r="B158" s="150"/>
      <c r="D158" s="146" t="s">
        <v>149</v>
      </c>
      <c r="E158" s="151" t="s">
        <v>1</v>
      </c>
      <c r="F158" s="152" t="s">
        <v>209</v>
      </c>
      <c r="H158" s="153">
        <v>119.8</v>
      </c>
      <c r="I158" s="154"/>
      <c r="L158" s="150"/>
      <c r="M158" s="155"/>
      <c r="T158" s="156"/>
      <c r="AT158" s="151" t="s">
        <v>149</v>
      </c>
      <c r="AU158" s="151" t="s">
        <v>90</v>
      </c>
      <c r="AV158" s="12" t="s">
        <v>90</v>
      </c>
      <c r="AW158" s="12" t="s">
        <v>36</v>
      </c>
      <c r="AX158" s="12" t="s">
        <v>88</v>
      </c>
      <c r="AY158" s="151" t="s">
        <v>129</v>
      </c>
    </row>
    <row r="159" spans="2:65" s="1" customFormat="1" ht="24.2" customHeight="1">
      <c r="B159" s="31"/>
      <c r="C159" s="132" t="s">
        <v>210</v>
      </c>
      <c r="D159" s="132" t="s">
        <v>131</v>
      </c>
      <c r="E159" s="133" t="s">
        <v>211</v>
      </c>
      <c r="F159" s="134" t="s">
        <v>212</v>
      </c>
      <c r="G159" s="135" t="s">
        <v>163</v>
      </c>
      <c r="H159" s="136">
        <v>8.8000000000000007</v>
      </c>
      <c r="I159" s="137">
        <v>0</v>
      </c>
      <c r="J159" s="138">
        <f>ROUND(I159*H159,2)</f>
        <v>0</v>
      </c>
      <c r="K159" s="139"/>
      <c r="L159" s="31"/>
      <c r="M159" s="140" t="s">
        <v>1</v>
      </c>
      <c r="N159" s="141" t="s">
        <v>45</v>
      </c>
      <c r="P159" s="142">
        <f>O159*H159</f>
        <v>0</v>
      </c>
      <c r="Q159" s="142">
        <v>0</v>
      </c>
      <c r="R159" s="142">
        <f>Q159*H159</f>
        <v>0</v>
      </c>
      <c r="S159" s="142">
        <v>0</v>
      </c>
      <c r="T159" s="143">
        <f>S159*H159</f>
        <v>0</v>
      </c>
      <c r="AR159" s="144" t="s">
        <v>135</v>
      </c>
      <c r="AT159" s="144" t="s">
        <v>131</v>
      </c>
      <c r="AU159" s="144" t="s">
        <v>90</v>
      </c>
      <c r="AY159" s="16" t="s">
        <v>129</v>
      </c>
      <c r="BE159" s="145">
        <f>IF(N159="základní",J159,0)</f>
        <v>0</v>
      </c>
      <c r="BF159" s="145">
        <f>IF(N159="snížená",J159,0)</f>
        <v>0</v>
      </c>
      <c r="BG159" s="145">
        <f>IF(N159="zákl. přenesená",J159,0)</f>
        <v>0</v>
      </c>
      <c r="BH159" s="145">
        <f>IF(N159="sníž. přenesená",J159,0)</f>
        <v>0</v>
      </c>
      <c r="BI159" s="145">
        <f>IF(N159="nulová",J159,0)</f>
        <v>0</v>
      </c>
      <c r="BJ159" s="16" t="s">
        <v>88</v>
      </c>
      <c r="BK159" s="145">
        <f>ROUND(I159*H159,2)</f>
        <v>0</v>
      </c>
      <c r="BL159" s="16" t="s">
        <v>135</v>
      </c>
      <c r="BM159" s="144" t="s">
        <v>213</v>
      </c>
    </row>
    <row r="160" spans="2:65" s="1" customFormat="1" ht="24.2" customHeight="1">
      <c r="B160" s="31"/>
      <c r="C160" s="132" t="s">
        <v>214</v>
      </c>
      <c r="D160" s="132" t="s">
        <v>131</v>
      </c>
      <c r="E160" s="133" t="s">
        <v>215</v>
      </c>
      <c r="F160" s="134" t="s">
        <v>216</v>
      </c>
      <c r="G160" s="135" t="s">
        <v>163</v>
      </c>
      <c r="H160" s="136">
        <v>64.900000000000006</v>
      </c>
      <c r="I160" s="137">
        <v>0</v>
      </c>
      <c r="J160" s="138">
        <f>ROUND(I160*H160,2)</f>
        <v>0</v>
      </c>
      <c r="K160" s="139"/>
      <c r="L160" s="31"/>
      <c r="M160" s="140" t="s">
        <v>1</v>
      </c>
      <c r="N160" s="141" t="s">
        <v>45</v>
      </c>
      <c r="P160" s="142">
        <f>O160*H160</f>
        <v>0</v>
      </c>
      <c r="Q160" s="142">
        <v>0</v>
      </c>
      <c r="R160" s="142">
        <f>Q160*H160</f>
        <v>0</v>
      </c>
      <c r="S160" s="142">
        <v>0</v>
      </c>
      <c r="T160" s="143">
        <f>S160*H160</f>
        <v>0</v>
      </c>
      <c r="AR160" s="144" t="s">
        <v>135</v>
      </c>
      <c r="AT160" s="144" t="s">
        <v>131</v>
      </c>
      <c r="AU160" s="144" t="s">
        <v>90</v>
      </c>
      <c r="AY160" s="16" t="s">
        <v>129</v>
      </c>
      <c r="BE160" s="145">
        <f>IF(N160="základní",J160,0)</f>
        <v>0</v>
      </c>
      <c r="BF160" s="145">
        <f>IF(N160="snížená",J160,0)</f>
        <v>0</v>
      </c>
      <c r="BG160" s="145">
        <f>IF(N160="zákl. přenesená",J160,0)</f>
        <v>0</v>
      </c>
      <c r="BH160" s="145">
        <f>IF(N160="sníž. přenesená",J160,0)</f>
        <v>0</v>
      </c>
      <c r="BI160" s="145">
        <f>IF(N160="nulová",J160,0)</f>
        <v>0</v>
      </c>
      <c r="BJ160" s="16" t="s">
        <v>88</v>
      </c>
      <c r="BK160" s="145">
        <f>ROUND(I160*H160,2)</f>
        <v>0</v>
      </c>
      <c r="BL160" s="16" t="s">
        <v>135</v>
      </c>
      <c r="BM160" s="144" t="s">
        <v>217</v>
      </c>
    </row>
    <row r="161" spans="2:65" s="14" customFormat="1">
      <c r="B161" s="164"/>
      <c r="D161" s="146" t="s">
        <v>149</v>
      </c>
      <c r="E161" s="165" t="s">
        <v>1</v>
      </c>
      <c r="F161" s="166" t="s">
        <v>218</v>
      </c>
      <c r="H161" s="165" t="s">
        <v>1</v>
      </c>
      <c r="I161" s="167"/>
      <c r="L161" s="164"/>
      <c r="M161" s="168"/>
      <c r="T161" s="169"/>
      <c r="AT161" s="165" t="s">
        <v>149</v>
      </c>
      <c r="AU161" s="165" t="s">
        <v>90</v>
      </c>
      <c r="AV161" s="14" t="s">
        <v>88</v>
      </c>
      <c r="AW161" s="14" t="s">
        <v>36</v>
      </c>
      <c r="AX161" s="14" t="s">
        <v>80</v>
      </c>
      <c r="AY161" s="165" t="s">
        <v>129</v>
      </c>
    </row>
    <row r="162" spans="2:65" s="12" customFormat="1">
      <c r="B162" s="150"/>
      <c r="D162" s="146" t="s">
        <v>149</v>
      </c>
      <c r="E162" s="151" t="s">
        <v>1</v>
      </c>
      <c r="F162" s="152" t="s">
        <v>219</v>
      </c>
      <c r="H162" s="153">
        <v>54.9</v>
      </c>
      <c r="I162" s="154"/>
      <c r="L162" s="150"/>
      <c r="M162" s="155"/>
      <c r="T162" s="156"/>
      <c r="AT162" s="151" t="s">
        <v>149</v>
      </c>
      <c r="AU162" s="151" t="s">
        <v>90</v>
      </c>
      <c r="AV162" s="12" t="s">
        <v>90</v>
      </c>
      <c r="AW162" s="12" t="s">
        <v>36</v>
      </c>
      <c r="AX162" s="12" t="s">
        <v>80</v>
      </c>
      <c r="AY162" s="151" t="s">
        <v>129</v>
      </c>
    </row>
    <row r="163" spans="2:65" s="12" customFormat="1">
      <c r="B163" s="150"/>
      <c r="D163" s="146" t="s">
        <v>149</v>
      </c>
      <c r="E163" s="151" t="s">
        <v>1</v>
      </c>
      <c r="F163" s="152" t="s">
        <v>220</v>
      </c>
      <c r="H163" s="153">
        <v>10</v>
      </c>
      <c r="I163" s="154"/>
      <c r="L163" s="150"/>
      <c r="M163" s="155"/>
      <c r="T163" s="156"/>
      <c r="AT163" s="151" t="s">
        <v>149</v>
      </c>
      <c r="AU163" s="151" t="s">
        <v>90</v>
      </c>
      <c r="AV163" s="12" t="s">
        <v>90</v>
      </c>
      <c r="AW163" s="12" t="s">
        <v>36</v>
      </c>
      <c r="AX163" s="12" t="s">
        <v>80</v>
      </c>
      <c r="AY163" s="151" t="s">
        <v>129</v>
      </c>
    </row>
    <row r="164" spans="2:65" s="13" customFormat="1">
      <c r="B164" s="157"/>
      <c r="D164" s="146" t="s">
        <v>149</v>
      </c>
      <c r="E164" s="158" t="s">
        <v>1</v>
      </c>
      <c r="F164" s="159" t="s">
        <v>191</v>
      </c>
      <c r="H164" s="160">
        <v>64.900000000000006</v>
      </c>
      <c r="I164" s="161"/>
      <c r="L164" s="157"/>
      <c r="M164" s="162"/>
      <c r="T164" s="163"/>
      <c r="AT164" s="158" t="s">
        <v>149</v>
      </c>
      <c r="AU164" s="158" t="s">
        <v>90</v>
      </c>
      <c r="AV164" s="13" t="s">
        <v>135</v>
      </c>
      <c r="AW164" s="13" t="s">
        <v>36</v>
      </c>
      <c r="AX164" s="13" t="s">
        <v>88</v>
      </c>
      <c r="AY164" s="158" t="s">
        <v>129</v>
      </c>
    </row>
    <row r="165" spans="2:65" s="1" customFormat="1" ht="24.2" customHeight="1">
      <c r="B165" s="31"/>
      <c r="C165" s="132" t="s">
        <v>221</v>
      </c>
      <c r="D165" s="132" t="s">
        <v>131</v>
      </c>
      <c r="E165" s="133" t="s">
        <v>222</v>
      </c>
      <c r="F165" s="134" t="s">
        <v>223</v>
      </c>
      <c r="G165" s="135" t="s">
        <v>224</v>
      </c>
      <c r="H165" s="136">
        <v>154.18799999999999</v>
      </c>
      <c r="I165" s="137">
        <v>0</v>
      </c>
      <c r="J165" s="138">
        <f>ROUND(I165*H165,2)</f>
        <v>0</v>
      </c>
      <c r="K165" s="139"/>
      <c r="L165" s="31"/>
      <c r="M165" s="140" t="s">
        <v>1</v>
      </c>
      <c r="N165" s="141" t="s">
        <v>45</v>
      </c>
      <c r="P165" s="142">
        <f>O165*H165</f>
        <v>0</v>
      </c>
      <c r="Q165" s="142">
        <v>0</v>
      </c>
      <c r="R165" s="142">
        <f>Q165*H165</f>
        <v>0</v>
      </c>
      <c r="S165" s="142">
        <v>0</v>
      </c>
      <c r="T165" s="143">
        <f>S165*H165</f>
        <v>0</v>
      </c>
      <c r="AR165" s="144" t="s">
        <v>135</v>
      </c>
      <c r="AT165" s="144" t="s">
        <v>131</v>
      </c>
      <c r="AU165" s="144" t="s">
        <v>90</v>
      </c>
      <c r="AY165" s="16" t="s">
        <v>129</v>
      </c>
      <c r="BE165" s="145">
        <f>IF(N165="základní",J165,0)</f>
        <v>0</v>
      </c>
      <c r="BF165" s="145">
        <f>IF(N165="snížená",J165,0)</f>
        <v>0</v>
      </c>
      <c r="BG165" s="145">
        <f>IF(N165="zákl. přenesená",J165,0)</f>
        <v>0</v>
      </c>
      <c r="BH165" s="145">
        <f>IF(N165="sníž. přenesená",J165,0)</f>
        <v>0</v>
      </c>
      <c r="BI165" s="145">
        <f>IF(N165="nulová",J165,0)</f>
        <v>0</v>
      </c>
      <c r="BJ165" s="16" t="s">
        <v>88</v>
      </c>
      <c r="BK165" s="145">
        <f>ROUND(I165*H165,2)</f>
        <v>0</v>
      </c>
      <c r="BL165" s="16" t="s">
        <v>135</v>
      </c>
      <c r="BM165" s="144" t="s">
        <v>225</v>
      </c>
    </row>
    <row r="166" spans="2:65" s="12" customFormat="1">
      <c r="B166" s="150"/>
      <c r="D166" s="146" t="s">
        <v>149</v>
      </c>
      <c r="E166" s="151" t="s">
        <v>1</v>
      </c>
      <c r="F166" s="152" t="s">
        <v>226</v>
      </c>
      <c r="H166" s="153">
        <v>154.18799999999999</v>
      </c>
      <c r="I166" s="154"/>
      <c r="L166" s="150"/>
      <c r="M166" s="155"/>
      <c r="T166" s="156"/>
      <c r="AT166" s="151" t="s">
        <v>149</v>
      </c>
      <c r="AU166" s="151" t="s">
        <v>90</v>
      </c>
      <c r="AV166" s="12" t="s">
        <v>90</v>
      </c>
      <c r="AW166" s="12" t="s">
        <v>36</v>
      </c>
      <c r="AX166" s="12" t="s">
        <v>88</v>
      </c>
      <c r="AY166" s="151" t="s">
        <v>129</v>
      </c>
    </row>
    <row r="167" spans="2:65" s="1" customFormat="1" ht="24.2" customHeight="1">
      <c r="B167" s="31"/>
      <c r="C167" s="132" t="s">
        <v>227</v>
      </c>
      <c r="D167" s="132" t="s">
        <v>131</v>
      </c>
      <c r="E167" s="133" t="s">
        <v>228</v>
      </c>
      <c r="F167" s="134" t="s">
        <v>229</v>
      </c>
      <c r="G167" s="135" t="s">
        <v>134</v>
      </c>
      <c r="H167" s="136">
        <v>786.2</v>
      </c>
      <c r="I167" s="137">
        <v>0</v>
      </c>
      <c r="J167" s="138">
        <f>ROUND(I167*H167,2)</f>
        <v>0</v>
      </c>
      <c r="K167" s="139"/>
      <c r="L167" s="31"/>
      <c r="M167" s="140" t="s">
        <v>1</v>
      </c>
      <c r="N167" s="141" t="s">
        <v>45</v>
      </c>
      <c r="P167" s="142">
        <f>O167*H167</f>
        <v>0</v>
      </c>
      <c r="Q167" s="142">
        <v>0</v>
      </c>
      <c r="R167" s="142">
        <f>Q167*H167</f>
        <v>0</v>
      </c>
      <c r="S167" s="142">
        <v>0</v>
      </c>
      <c r="T167" s="143">
        <f>S167*H167</f>
        <v>0</v>
      </c>
      <c r="AR167" s="144" t="s">
        <v>135</v>
      </c>
      <c r="AT167" s="144" t="s">
        <v>131</v>
      </c>
      <c r="AU167" s="144" t="s">
        <v>90</v>
      </c>
      <c r="AY167" s="16" t="s">
        <v>129</v>
      </c>
      <c r="BE167" s="145">
        <f>IF(N167="základní",J167,0)</f>
        <v>0</v>
      </c>
      <c r="BF167" s="145">
        <f>IF(N167="snížená",J167,0)</f>
        <v>0</v>
      </c>
      <c r="BG167" s="145">
        <f>IF(N167="zákl. přenesená",J167,0)</f>
        <v>0</v>
      </c>
      <c r="BH167" s="145">
        <f>IF(N167="sníž. přenesená",J167,0)</f>
        <v>0</v>
      </c>
      <c r="BI167" s="145">
        <f>IF(N167="nulová",J167,0)</f>
        <v>0</v>
      </c>
      <c r="BJ167" s="16" t="s">
        <v>88</v>
      </c>
      <c r="BK167" s="145">
        <f>ROUND(I167*H167,2)</f>
        <v>0</v>
      </c>
      <c r="BL167" s="16" t="s">
        <v>135</v>
      </c>
      <c r="BM167" s="144" t="s">
        <v>230</v>
      </c>
    </row>
    <row r="168" spans="2:65" s="11" customFormat="1" ht="22.9" customHeight="1">
      <c r="B168" s="120"/>
      <c r="D168" s="121" t="s">
        <v>79</v>
      </c>
      <c r="E168" s="130" t="s">
        <v>90</v>
      </c>
      <c r="F168" s="130" t="s">
        <v>231</v>
      </c>
      <c r="I168" s="123"/>
      <c r="J168" s="131">
        <f>BK168</f>
        <v>0</v>
      </c>
      <c r="L168" s="120"/>
      <c r="M168" s="125"/>
      <c r="P168" s="126">
        <f>SUM(P169:P178)</f>
        <v>0</v>
      </c>
      <c r="R168" s="126">
        <f>SUM(R169:R178)</f>
        <v>72.169533299999998</v>
      </c>
      <c r="T168" s="127">
        <f>SUM(T169:T178)</f>
        <v>0</v>
      </c>
      <c r="AR168" s="121" t="s">
        <v>88</v>
      </c>
      <c r="AT168" s="128" t="s">
        <v>79</v>
      </c>
      <c r="AU168" s="128" t="s">
        <v>88</v>
      </c>
      <c r="AY168" s="121" t="s">
        <v>129</v>
      </c>
      <c r="BK168" s="129">
        <f>SUM(BK169:BK178)</f>
        <v>0</v>
      </c>
    </row>
    <row r="169" spans="2:65" s="1" customFormat="1" ht="33" customHeight="1">
      <c r="B169" s="31"/>
      <c r="C169" s="132" t="s">
        <v>7</v>
      </c>
      <c r="D169" s="132" t="s">
        <v>131</v>
      </c>
      <c r="E169" s="133" t="s">
        <v>232</v>
      </c>
      <c r="F169" s="134" t="s">
        <v>233</v>
      </c>
      <c r="G169" s="135" t="s">
        <v>163</v>
      </c>
      <c r="H169" s="136">
        <v>12</v>
      </c>
      <c r="I169" s="137">
        <v>0</v>
      </c>
      <c r="J169" s="138">
        <f>ROUND(I169*H169,2)</f>
        <v>0</v>
      </c>
      <c r="K169" s="139"/>
      <c r="L169" s="31"/>
      <c r="M169" s="140" t="s">
        <v>1</v>
      </c>
      <c r="N169" s="141" t="s">
        <v>45</v>
      </c>
      <c r="P169" s="142">
        <f>O169*H169</f>
        <v>0</v>
      </c>
      <c r="Q169" s="142">
        <v>1.63</v>
      </c>
      <c r="R169" s="142">
        <f>Q169*H169</f>
        <v>19.559999999999999</v>
      </c>
      <c r="S169" s="142">
        <v>0</v>
      </c>
      <c r="T169" s="143">
        <f>S169*H169</f>
        <v>0</v>
      </c>
      <c r="AR169" s="144" t="s">
        <v>135</v>
      </c>
      <c r="AT169" s="144" t="s">
        <v>131</v>
      </c>
      <c r="AU169" s="144" t="s">
        <v>90</v>
      </c>
      <c r="AY169" s="16" t="s">
        <v>129</v>
      </c>
      <c r="BE169" s="145">
        <f>IF(N169="základní",J169,0)</f>
        <v>0</v>
      </c>
      <c r="BF169" s="145">
        <f>IF(N169="snížená",J169,0)</f>
        <v>0</v>
      </c>
      <c r="BG169" s="145">
        <f>IF(N169="zákl. přenesená",J169,0)</f>
        <v>0</v>
      </c>
      <c r="BH169" s="145">
        <f>IF(N169="sníž. přenesená",J169,0)</f>
        <v>0</v>
      </c>
      <c r="BI169" s="145">
        <f>IF(N169="nulová",J169,0)</f>
        <v>0</v>
      </c>
      <c r="BJ169" s="16" t="s">
        <v>88</v>
      </c>
      <c r="BK169" s="145">
        <f>ROUND(I169*H169,2)</f>
        <v>0</v>
      </c>
      <c r="BL169" s="16" t="s">
        <v>135</v>
      </c>
      <c r="BM169" s="144" t="s">
        <v>234</v>
      </c>
    </row>
    <row r="170" spans="2:65" s="12" customFormat="1">
      <c r="B170" s="150"/>
      <c r="D170" s="146" t="s">
        <v>149</v>
      </c>
      <c r="E170" s="151" t="s">
        <v>1</v>
      </c>
      <c r="F170" s="152" t="s">
        <v>185</v>
      </c>
      <c r="H170" s="153">
        <v>12</v>
      </c>
      <c r="I170" s="154"/>
      <c r="L170" s="150"/>
      <c r="M170" s="155"/>
      <c r="T170" s="156"/>
      <c r="AT170" s="151" t="s">
        <v>149</v>
      </c>
      <c r="AU170" s="151" t="s">
        <v>90</v>
      </c>
      <c r="AV170" s="12" t="s">
        <v>90</v>
      </c>
      <c r="AW170" s="12" t="s">
        <v>36</v>
      </c>
      <c r="AX170" s="12" t="s">
        <v>88</v>
      </c>
      <c r="AY170" s="151" t="s">
        <v>129</v>
      </c>
    </row>
    <row r="171" spans="2:65" s="1" customFormat="1" ht="37.9" customHeight="1">
      <c r="B171" s="31"/>
      <c r="C171" s="132" t="s">
        <v>235</v>
      </c>
      <c r="D171" s="132" t="s">
        <v>131</v>
      </c>
      <c r="E171" s="133" t="s">
        <v>236</v>
      </c>
      <c r="F171" s="134" t="s">
        <v>237</v>
      </c>
      <c r="G171" s="135" t="s">
        <v>158</v>
      </c>
      <c r="H171" s="136">
        <v>24</v>
      </c>
      <c r="I171" s="137">
        <v>0</v>
      </c>
      <c r="J171" s="138">
        <f>ROUND(I171*H171,2)</f>
        <v>0</v>
      </c>
      <c r="K171" s="139"/>
      <c r="L171" s="31"/>
      <c r="M171" s="140" t="s">
        <v>1</v>
      </c>
      <c r="N171" s="141" t="s">
        <v>45</v>
      </c>
      <c r="P171" s="142">
        <f>O171*H171</f>
        <v>0</v>
      </c>
      <c r="Q171" s="142">
        <v>0.28700999999999999</v>
      </c>
      <c r="R171" s="142">
        <f>Q171*H171</f>
        <v>6.8882399999999997</v>
      </c>
      <c r="S171" s="142">
        <v>0</v>
      </c>
      <c r="T171" s="143">
        <f>S171*H171</f>
        <v>0</v>
      </c>
      <c r="AR171" s="144" t="s">
        <v>135</v>
      </c>
      <c r="AT171" s="144" t="s">
        <v>131</v>
      </c>
      <c r="AU171" s="144" t="s">
        <v>90</v>
      </c>
      <c r="AY171" s="16" t="s">
        <v>129</v>
      </c>
      <c r="BE171" s="145">
        <f>IF(N171="základní",J171,0)</f>
        <v>0</v>
      </c>
      <c r="BF171" s="145">
        <f>IF(N171="snížená",J171,0)</f>
        <v>0</v>
      </c>
      <c r="BG171" s="145">
        <f>IF(N171="zákl. přenesená",J171,0)</f>
        <v>0</v>
      </c>
      <c r="BH171" s="145">
        <f>IF(N171="sníž. přenesená",J171,0)</f>
        <v>0</v>
      </c>
      <c r="BI171" s="145">
        <f>IF(N171="nulová",J171,0)</f>
        <v>0</v>
      </c>
      <c r="BJ171" s="16" t="s">
        <v>88</v>
      </c>
      <c r="BK171" s="145">
        <f>ROUND(I171*H171,2)</f>
        <v>0</v>
      </c>
      <c r="BL171" s="16" t="s">
        <v>135</v>
      </c>
      <c r="BM171" s="144" t="s">
        <v>238</v>
      </c>
    </row>
    <row r="172" spans="2:65" s="12" customFormat="1" ht="22.5">
      <c r="B172" s="150"/>
      <c r="D172" s="146" t="s">
        <v>149</v>
      </c>
      <c r="E172" s="151" t="s">
        <v>1</v>
      </c>
      <c r="F172" s="152" t="s">
        <v>239</v>
      </c>
      <c r="H172" s="153">
        <v>24</v>
      </c>
      <c r="I172" s="154"/>
      <c r="L172" s="150"/>
      <c r="M172" s="155"/>
      <c r="T172" s="156"/>
      <c r="AT172" s="151" t="s">
        <v>149</v>
      </c>
      <c r="AU172" s="151" t="s">
        <v>90</v>
      </c>
      <c r="AV172" s="12" t="s">
        <v>90</v>
      </c>
      <c r="AW172" s="12" t="s">
        <v>36</v>
      </c>
      <c r="AX172" s="12" t="s">
        <v>88</v>
      </c>
      <c r="AY172" s="151" t="s">
        <v>129</v>
      </c>
    </row>
    <row r="173" spans="2:65" s="1" customFormat="1" ht="24.2" customHeight="1">
      <c r="B173" s="31"/>
      <c r="C173" s="132" t="s">
        <v>240</v>
      </c>
      <c r="D173" s="132" t="s">
        <v>131</v>
      </c>
      <c r="E173" s="133" t="s">
        <v>241</v>
      </c>
      <c r="F173" s="134" t="s">
        <v>242</v>
      </c>
      <c r="G173" s="135" t="s">
        <v>134</v>
      </c>
      <c r="H173" s="136">
        <v>81.900000000000006</v>
      </c>
      <c r="I173" s="137">
        <v>0</v>
      </c>
      <c r="J173" s="138">
        <f>ROUND(I173*H173,2)</f>
        <v>0</v>
      </c>
      <c r="K173" s="139"/>
      <c r="L173" s="31"/>
      <c r="M173" s="140" t="s">
        <v>1</v>
      </c>
      <c r="N173" s="141" t="s">
        <v>45</v>
      </c>
      <c r="P173" s="142">
        <f>O173*H173</f>
        <v>0</v>
      </c>
      <c r="Q173" s="142">
        <v>1E-4</v>
      </c>
      <c r="R173" s="142">
        <f>Q173*H173</f>
        <v>8.1900000000000011E-3</v>
      </c>
      <c r="S173" s="142">
        <v>0</v>
      </c>
      <c r="T173" s="143">
        <f>S173*H173</f>
        <v>0</v>
      </c>
      <c r="AR173" s="144" t="s">
        <v>135</v>
      </c>
      <c r="AT173" s="144" t="s">
        <v>131</v>
      </c>
      <c r="AU173" s="144" t="s">
        <v>90</v>
      </c>
      <c r="AY173" s="16" t="s">
        <v>129</v>
      </c>
      <c r="BE173" s="145">
        <f>IF(N173="základní",J173,0)</f>
        <v>0</v>
      </c>
      <c r="BF173" s="145">
        <f>IF(N173="snížená",J173,0)</f>
        <v>0</v>
      </c>
      <c r="BG173" s="145">
        <f>IF(N173="zákl. přenesená",J173,0)</f>
        <v>0</v>
      </c>
      <c r="BH173" s="145">
        <f>IF(N173="sníž. přenesená",J173,0)</f>
        <v>0</v>
      </c>
      <c r="BI173" s="145">
        <f>IF(N173="nulová",J173,0)</f>
        <v>0</v>
      </c>
      <c r="BJ173" s="16" t="s">
        <v>88</v>
      </c>
      <c r="BK173" s="145">
        <f>ROUND(I173*H173,2)</f>
        <v>0</v>
      </c>
      <c r="BL173" s="16" t="s">
        <v>135</v>
      </c>
      <c r="BM173" s="144" t="s">
        <v>243</v>
      </c>
    </row>
    <row r="174" spans="2:65" s="12" customFormat="1">
      <c r="B174" s="150"/>
      <c r="D174" s="146" t="s">
        <v>149</v>
      </c>
      <c r="E174" s="151" t="s">
        <v>1</v>
      </c>
      <c r="F174" s="152" t="s">
        <v>244</v>
      </c>
      <c r="H174" s="153">
        <v>81.900000000000006</v>
      </c>
      <c r="I174" s="154"/>
      <c r="L174" s="150"/>
      <c r="M174" s="155"/>
      <c r="T174" s="156"/>
      <c r="AT174" s="151" t="s">
        <v>149</v>
      </c>
      <c r="AU174" s="151" t="s">
        <v>90</v>
      </c>
      <c r="AV174" s="12" t="s">
        <v>90</v>
      </c>
      <c r="AW174" s="12" t="s">
        <v>36</v>
      </c>
      <c r="AX174" s="12" t="s">
        <v>88</v>
      </c>
      <c r="AY174" s="151" t="s">
        <v>129</v>
      </c>
    </row>
    <row r="175" spans="2:65" s="1" customFormat="1" ht="24.2" customHeight="1">
      <c r="B175" s="31"/>
      <c r="C175" s="170" t="s">
        <v>245</v>
      </c>
      <c r="D175" s="170" t="s">
        <v>246</v>
      </c>
      <c r="E175" s="171" t="s">
        <v>247</v>
      </c>
      <c r="F175" s="172" t="s">
        <v>248</v>
      </c>
      <c r="G175" s="173" t="s">
        <v>134</v>
      </c>
      <c r="H175" s="174">
        <v>97.010999999999996</v>
      </c>
      <c r="I175" s="175">
        <v>0</v>
      </c>
      <c r="J175" s="176">
        <f>ROUND(I175*H175,2)</f>
        <v>0</v>
      </c>
      <c r="K175" s="177"/>
      <c r="L175" s="178"/>
      <c r="M175" s="179" t="s">
        <v>1</v>
      </c>
      <c r="N175" s="180" t="s">
        <v>45</v>
      </c>
      <c r="P175" s="142">
        <f>O175*H175</f>
        <v>0</v>
      </c>
      <c r="Q175" s="142">
        <v>2.9999999999999997E-4</v>
      </c>
      <c r="R175" s="142">
        <f>Q175*H175</f>
        <v>2.9103299999999995E-2</v>
      </c>
      <c r="S175" s="142">
        <v>0</v>
      </c>
      <c r="T175" s="143">
        <f>S175*H175</f>
        <v>0</v>
      </c>
      <c r="AR175" s="144" t="s">
        <v>166</v>
      </c>
      <c r="AT175" s="144" t="s">
        <v>246</v>
      </c>
      <c r="AU175" s="144" t="s">
        <v>90</v>
      </c>
      <c r="AY175" s="16" t="s">
        <v>129</v>
      </c>
      <c r="BE175" s="145">
        <f>IF(N175="základní",J175,0)</f>
        <v>0</v>
      </c>
      <c r="BF175" s="145">
        <f>IF(N175="snížená",J175,0)</f>
        <v>0</v>
      </c>
      <c r="BG175" s="145">
        <f>IF(N175="zákl. přenesená",J175,0)</f>
        <v>0</v>
      </c>
      <c r="BH175" s="145">
        <f>IF(N175="sníž. přenesená",J175,0)</f>
        <v>0</v>
      </c>
      <c r="BI175" s="145">
        <f>IF(N175="nulová",J175,0)</f>
        <v>0</v>
      </c>
      <c r="BJ175" s="16" t="s">
        <v>88</v>
      </c>
      <c r="BK175" s="145">
        <f>ROUND(I175*H175,2)</f>
        <v>0</v>
      </c>
      <c r="BL175" s="16" t="s">
        <v>135</v>
      </c>
      <c r="BM175" s="144" t="s">
        <v>249</v>
      </c>
    </row>
    <row r="176" spans="2:65" s="12" customFormat="1">
      <c r="B176" s="150"/>
      <c r="D176" s="146" t="s">
        <v>149</v>
      </c>
      <c r="F176" s="152" t="s">
        <v>250</v>
      </c>
      <c r="H176" s="153">
        <v>97.010999999999996</v>
      </c>
      <c r="I176" s="154"/>
      <c r="L176" s="150"/>
      <c r="M176" s="155"/>
      <c r="T176" s="156"/>
      <c r="AT176" s="151" t="s">
        <v>149</v>
      </c>
      <c r="AU176" s="151" t="s">
        <v>90</v>
      </c>
      <c r="AV176" s="12" t="s">
        <v>90</v>
      </c>
      <c r="AW176" s="12" t="s">
        <v>4</v>
      </c>
      <c r="AX176" s="12" t="s">
        <v>88</v>
      </c>
      <c r="AY176" s="151" t="s">
        <v>129</v>
      </c>
    </row>
    <row r="177" spans="2:65" s="1" customFormat="1" ht="24.2" customHeight="1">
      <c r="B177" s="31"/>
      <c r="C177" s="132" t="s">
        <v>251</v>
      </c>
      <c r="D177" s="132" t="s">
        <v>131</v>
      </c>
      <c r="E177" s="133" t="s">
        <v>252</v>
      </c>
      <c r="F177" s="134" t="s">
        <v>253</v>
      </c>
      <c r="G177" s="135" t="s">
        <v>163</v>
      </c>
      <c r="H177" s="136">
        <v>21.15</v>
      </c>
      <c r="I177" s="137">
        <v>0</v>
      </c>
      <c r="J177" s="138">
        <f>ROUND(I177*H177,2)</f>
        <v>0</v>
      </c>
      <c r="K177" s="139"/>
      <c r="L177" s="31"/>
      <c r="M177" s="140" t="s">
        <v>1</v>
      </c>
      <c r="N177" s="141" t="s">
        <v>45</v>
      </c>
      <c r="P177" s="142">
        <f>O177*H177</f>
        <v>0</v>
      </c>
      <c r="Q177" s="142">
        <v>2.16</v>
      </c>
      <c r="R177" s="142">
        <f>Q177*H177</f>
        <v>45.683999999999997</v>
      </c>
      <c r="S177" s="142">
        <v>0</v>
      </c>
      <c r="T177" s="143">
        <f>S177*H177</f>
        <v>0</v>
      </c>
      <c r="AR177" s="144" t="s">
        <v>135</v>
      </c>
      <c r="AT177" s="144" t="s">
        <v>131</v>
      </c>
      <c r="AU177" s="144" t="s">
        <v>90</v>
      </c>
      <c r="AY177" s="16" t="s">
        <v>129</v>
      </c>
      <c r="BE177" s="145">
        <f>IF(N177="základní",J177,0)</f>
        <v>0</v>
      </c>
      <c r="BF177" s="145">
        <f>IF(N177="snížená",J177,0)</f>
        <v>0</v>
      </c>
      <c r="BG177" s="145">
        <f>IF(N177="zákl. přenesená",J177,0)</f>
        <v>0</v>
      </c>
      <c r="BH177" s="145">
        <f>IF(N177="sníž. přenesená",J177,0)</f>
        <v>0</v>
      </c>
      <c r="BI177" s="145">
        <f>IF(N177="nulová",J177,0)</f>
        <v>0</v>
      </c>
      <c r="BJ177" s="16" t="s">
        <v>88</v>
      </c>
      <c r="BK177" s="145">
        <f>ROUND(I177*H177,2)</f>
        <v>0</v>
      </c>
      <c r="BL177" s="16" t="s">
        <v>135</v>
      </c>
      <c r="BM177" s="144" t="s">
        <v>254</v>
      </c>
    </row>
    <row r="178" spans="2:65" s="12" customFormat="1">
      <c r="B178" s="150"/>
      <c r="D178" s="146" t="s">
        <v>149</v>
      </c>
      <c r="E178" s="151" t="s">
        <v>1</v>
      </c>
      <c r="F178" s="152" t="s">
        <v>255</v>
      </c>
      <c r="H178" s="153">
        <v>21.15</v>
      </c>
      <c r="I178" s="154"/>
      <c r="L178" s="150"/>
      <c r="M178" s="155"/>
      <c r="T178" s="156"/>
      <c r="AT178" s="151" t="s">
        <v>149</v>
      </c>
      <c r="AU178" s="151" t="s">
        <v>90</v>
      </c>
      <c r="AV178" s="12" t="s">
        <v>90</v>
      </c>
      <c r="AW178" s="12" t="s">
        <v>36</v>
      </c>
      <c r="AX178" s="12" t="s">
        <v>88</v>
      </c>
      <c r="AY178" s="151" t="s">
        <v>129</v>
      </c>
    </row>
    <row r="179" spans="2:65" s="11" customFormat="1" ht="22.9" customHeight="1">
      <c r="B179" s="120"/>
      <c r="D179" s="121" t="s">
        <v>79</v>
      </c>
      <c r="E179" s="130" t="s">
        <v>140</v>
      </c>
      <c r="F179" s="130" t="s">
        <v>256</v>
      </c>
      <c r="I179" s="123"/>
      <c r="J179" s="131">
        <f>BK179</f>
        <v>0</v>
      </c>
      <c r="L179" s="120"/>
      <c r="M179" s="125"/>
      <c r="P179" s="126">
        <f>SUM(P180:P184)</f>
        <v>0</v>
      </c>
      <c r="R179" s="126">
        <f>SUM(R180:R184)</f>
        <v>106.80988500000001</v>
      </c>
      <c r="T179" s="127">
        <f>SUM(T180:T184)</f>
        <v>0</v>
      </c>
      <c r="AR179" s="121" t="s">
        <v>88</v>
      </c>
      <c r="AT179" s="128" t="s">
        <v>79</v>
      </c>
      <c r="AU179" s="128" t="s">
        <v>88</v>
      </c>
      <c r="AY179" s="121" t="s">
        <v>129</v>
      </c>
      <c r="BK179" s="129">
        <f>SUM(BK180:BK184)</f>
        <v>0</v>
      </c>
    </row>
    <row r="180" spans="2:65" s="1" customFormat="1" ht="33" customHeight="1">
      <c r="B180" s="31"/>
      <c r="C180" s="132" t="s">
        <v>257</v>
      </c>
      <c r="D180" s="132" t="s">
        <v>131</v>
      </c>
      <c r="E180" s="133" t="s">
        <v>258</v>
      </c>
      <c r="F180" s="134" t="s">
        <v>259</v>
      </c>
      <c r="G180" s="135" t="s">
        <v>163</v>
      </c>
      <c r="H180" s="136">
        <v>34.125</v>
      </c>
      <c r="I180" s="137">
        <v>0</v>
      </c>
      <c r="J180" s="138">
        <f>ROUND(I180*H180,2)</f>
        <v>0</v>
      </c>
      <c r="K180" s="139"/>
      <c r="L180" s="31"/>
      <c r="M180" s="140" t="s">
        <v>1</v>
      </c>
      <c r="N180" s="141" t="s">
        <v>45</v>
      </c>
      <c r="P180" s="142">
        <f>O180*H180</f>
        <v>0</v>
      </c>
      <c r="Q180" s="142">
        <v>2.2949600000000001</v>
      </c>
      <c r="R180" s="142">
        <f>Q180*H180</f>
        <v>78.315510000000003</v>
      </c>
      <c r="S180" s="142">
        <v>0</v>
      </c>
      <c r="T180" s="143">
        <f>S180*H180</f>
        <v>0</v>
      </c>
      <c r="AR180" s="144" t="s">
        <v>135</v>
      </c>
      <c r="AT180" s="144" t="s">
        <v>131</v>
      </c>
      <c r="AU180" s="144" t="s">
        <v>90</v>
      </c>
      <c r="AY180" s="16" t="s">
        <v>129</v>
      </c>
      <c r="BE180" s="145">
        <f>IF(N180="základní",J180,0)</f>
        <v>0</v>
      </c>
      <c r="BF180" s="145">
        <f>IF(N180="snížená",J180,0)</f>
        <v>0</v>
      </c>
      <c r="BG180" s="145">
        <f>IF(N180="zákl. přenesená",J180,0)</f>
        <v>0</v>
      </c>
      <c r="BH180" s="145">
        <f>IF(N180="sníž. přenesená",J180,0)</f>
        <v>0</v>
      </c>
      <c r="BI180" s="145">
        <f>IF(N180="nulová",J180,0)</f>
        <v>0</v>
      </c>
      <c r="BJ180" s="16" t="s">
        <v>88</v>
      </c>
      <c r="BK180" s="145">
        <f>ROUND(I180*H180,2)</f>
        <v>0</v>
      </c>
      <c r="BL180" s="16" t="s">
        <v>135</v>
      </c>
      <c r="BM180" s="144" t="s">
        <v>260</v>
      </c>
    </row>
    <row r="181" spans="2:65" s="1" customFormat="1" ht="39">
      <c r="B181" s="31"/>
      <c r="D181" s="146" t="s">
        <v>144</v>
      </c>
      <c r="F181" s="147" t="s">
        <v>261</v>
      </c>
      <c r="I181" s="148"/>
      <c r="L181" s="31"/>
      <c r="M181" s="149"/>
      <c r="T181" s="55"/>
      <c r="AT181" s="16" t="s">
        <v>144</v>
      </c>
      <c r="AU181" s="16" t="s">
        <v>90</v>
      </c>
    </row>
    <row r="182" spans="2:65" s="12" customFormat="1">
      <c r="B182" s="150"/>
      <c r="D182" s="146" t="s">
        <v>149</v>
      </c>
      <c r="E182" s="151" t="s">
        <v>1</v>
      </c>
      <c r="F182" s="152" t="s">
        <v>262</v>
      </c>
      <c r="H182" s="153">
        <v>34.125</v>
      </c>
      <c r="I182" s="154"/>
      <c r="L182" s="150"/>
      <c r="M182" s="155"/>
      <c r="T182" s="156"/>
      <c r="AT182" s="151" t="s">
        <v>149</v>
      </c>
      <c r="AU182" s="151" t="s">
        <v>90</v>
      </c>
      <c r="AV182" s="12" t="s">
        <v>90</v>
      </c>
      <c r="AW182" s="12" t="s">
        <v>36</v>
      </c>
      <c r="AX182" s="12" t="s">
        <v>88</v>
      </c>
      <c r="AY182" s="151" t="s">
        <v>129</v>
      </c>
    </row>
    <row r="183" spans="2:65" s="1" customFormat="1" ht="24.2" customHeight="1">
      <c r="B183" s="31"/>
      <c r="C183" s="132" t="s">
        <v>263</v>
      </c>
      <c r="D183" s="132" t="s">
        <v>131</v>
      </c>
      <c r="E183" s="133" t="s">
        <v>264</v>
      </c>
      <c r="F183" s="134" t="s">
        <v>265</v>
      </c>
      <c r="G183" s="135" t="s">
        <v>163</v>
      </c>
      <c r="H183" s="136">
        <v>13.65</v>
      </c>
      <c r="I183" s="137">
        <v>0</v>
      </c>
      <c r="J183" s="138">
        <f>ROUND(I183*H183,2)</f>
        <v>0</v>
      </c>
      <c r="K183" s="139"/>
      <c r="L183" s="31"/>
      <c r="M183" s="140" t="s">
        <v>1</v>
      </c>
      <c r="N183" s="141" t="s">
        <v>45</v>
      </c>
      <c r="P183" s="142">
        <f>O183*H183</f>
        <v>0</v>
      </c>
      <c r="Q183" s="142">
        <v>2.0874999999999999</v>
      </c>
      <c r="R183" s="142">
        <f>Q183*H183</f>
        <v>28.494374999999998</v>
      </c>
      <c r="S183" s="142">
        <v>0</v>
      </c>
      <c r="T183" s="143">
        <f>S183*H183</f>
        <v>0</v>
      </c>
      <c r="AR183" s="144" t="s">
        <v>135</v>
      </c>
      <c r="AT183" s="144" t="s">
        <v>131</v>
      </c>
      <c r="AU183" s="144" t="s">
        <v>90</v>
      </c>
      <c r="AY183" s="16" t="s">
        <v>129</v>
      </c>
      <c r="BE183" s="145">
        <f>IF(N183="základní",J183,0)</f>
        <v>0</v>
      </c>
      <c r="BF183" s="145">
        <f>IF(N183="snížená",J183,0)</f>
        <v>0</v>
      </c>
      <c r="BG183" s="145">
        <f>IF(N183="zákl. přenesená",J183,0)</f>
        <v>0</v>
      </c>
      <c r="BH183" s="145">
        <f>IF(N183="sníž. přenesená",J183,0)</f>
        <v>0</v>
      </c>
      <c r="BI183" s="145">
        <f>IF(N183="nulová",J183,0)</f>
        <v>0</v>
      </c>
      <c r="BJ183" s="16" t="s">
        <v>88</v>
      </c>
      <c r="BK183" s="145">
        <f>ROUND(I183*H183,2)</f>
        <v>0</v>
      </c>
      <c r="BL183" s="16" t="s">
        <v>135</v>
      </c>
      <c r="BM183" s="144" t="s">
        <v>266</v>
      </c>
    </row>
    <row r="184" spans="2:65" s="12" customFormat="1">
      <c r="B184" s="150"/>
      <c r="D184" s="146" t="s">
        <v>149</v>
      </c>
      <c r="E184" s="151" t="s">
        <v>1</v>
      </c>
      <c r="F184" s="152" t="s">
        <v>267</v>
      </c>
      <c r="H184" s="153">
        <v>13.65</v>
      </c>
      <c r="I184" s="154"/>
      <c r="L184" s="150"/>
      <c r="M184" s="155"/>
      <c r="T184" s="156"/>
      <c r="AT184" s="151" t="s">
        <v>149</v>
      </c>
      <c r="AU184" s="151" t="s">
        <v>90</v>
      </c>
      <c r="AV184" s="12" t="s">
        <v>90</v>
      </c>
      <c r="AW184" s="12" t="s">
        <v>36</v>
      </c>
      <c r="AX184" s="12" t="s">
        <v>88</v>
      </c>
      <c r="AY184" s="151" t="s">
        <v>129</v>
      </c>
    </row>
    <row r="185" spans="2:65" s="11" customFormat="1" ht="22.9" customHeight="1">
      <c r="B185" s="120"/>
      <c r="D185" s="121" t="s">
        <v>79</v>
      </c>
      <c r="E185" s="130" t="s">
        <v>151</v>
      </c>
      <c r="F185" s="130" t="s">
        <v>268</v>
      </c>
      <c r="I185" s="123"/>
      <c r="J185" s="131">
        <f>BK185</f>
        <v>0</v>
      </c>
      <c r="L185" s="120"/>
      <c r="M185" s="125"/>
      <c r="P185" s="126">
        <f>SUM(P186:P200)</f>
        <v>0</v>
      </c>
      <c r="R185" s="126">
        <f>SUM(R186:R200)</f>
        <v>667.1911636000001</v>
      </c>
      <c r="T185" s="127">
        <f>SUM(T186:T200)</f>
        <v>0</v>
      </c>
      <c r="AR185" s="121" t="s">
        <v>88</v>
      </c>
      <c r="AT185" s="128" t="s">
        <v>79</v>
      </c>
      <c r="AU185" s="128" t="s">
        <v>88</v>
      </c>
      <c r="AY185" s="121" t="s">
        <v>129</v>
      </c>
      <c r="BK185" s="129">
        <f>SUM(BK186:BK200)</f>
        <v>0</v>
      </c>
    </row>
    <row r="186" spans="2:65" s="1" customFormat="1" ht="24.2" customHeight="1">
      <c r="B186" s="31"/>
      <c r="C186" s="132" t="s">
        <v>269</v>
      </c>
      <c r="D186" s="132" t="s">
        <v>131</v>
      </c>
      <c r="E186" s="133" t="s">
        <v>270</v>
      </c>
      <c r="F186" s="134" t="s">
        <v>271</v>
      </c>
      <c r="G186" s="135" t="s">
        <v>134</v>
      </c>
      <c r="H186" s="136">
        <v>593.6</v>
      </c>
      <c r="I186" s="137">
        <v>0</v>
      </c>
      <c r="J186" s="138">
        <f>ROUND(I186*H186,2)</f>
        <v>0</v>
      </c>
      <c r="K186" s="139"/>
      <c r="L186" s="31"/>
      <c r="M186" s="140" t="s">
        <v>1</v>
      </c>
      <c r="N186" s="141" t="s">
        <v>45</v>
      </c>
      <c r="P186" s="142">
        <f>O186*H186</f>
        <v>0</v>
      </c>
      <c r="Q186" s="142">
        <v>0.29899999999999999</v>
      </c>
      <c r="R186" s="142">
        <f>Q186*H186</f>
        <v>177.4864</v>
      </c>
      <c r="S186" s="142">
        <v>0</v>
      </c>
      <c r="T186" s="143">
        <f>S186*H186</f>
        <v>0</v>
      </c>
      <c r="AR186" s="144" t="s">
        <v>135</v>
      </c>
      <c r="AT186" s="144" t="s">
        <v>131</v>
      </c>
      <c r="AU186" s="144" t="s">
        <v>90</v>
      </c>
      <c r="AY186" s="16" t="s">
        <v>129</v>
      </c>
      <c r="BE186" s="145">
        <f>IF(N186="základní",J186,0)</f>
        <v>0</v>
      </c>
      <c r="BF186" s="145">
        <f>IF(N186="snížená",J186,0)</f>
        <v>0</v>
      </c>
      <c r="BG186" s="145">
        <f>IF(N186="zákl. přenesená",J186,0)</f>
        <v>0</v>
      </c>
      <c r="BH186" s="145">
        <f>IF(N186="sníž. přenesená",J186,0)</f>
        <v>0</v>
      </c>
      <c r="BI186" s="145">
        <f>IF(N186="nulová",J186,0)</f>
        <v>0</v>
      </c>
      <c r="BJ186" s="16" t="s">
        <v>88</v>
      </c>
      <c r="BK186" s="145">
        <f>ROUND(I186*H186,2)</f>
        <v>0</v>
      </c>
      <c r="BL186" s="16" t="s">
        <v>135</v>
      </c>
      <c r="BM186" s="144" t="s">
        <v>272</v>
      </c>
    </row>
    <row r="187" spans="2:65" s="12" customFormat="1">
      <c r="B187" s="150"/>
      <c r="D187" s="146" t="s">
        <v>149</v>
      </c>
      <c r="E187" s="151" t="s">
        <v>1</v>
      </c>
      <c r="F187" s="152" t="s">
        <v>273</v>
      </c>
      <c r="H187" s="153">
        <v>593.6</v>
      </c>
      <c r="I187" s="154"/>
      <c r="L187" s="150"/>
      <c r="M187" s="155"/>
      <c r="T187" s="156"/>
      <c r="AT187" s="151" t="s">
        <v>149</v>
      </c>
      <c r="AU187" s="151" t="s">
        <v>90</v>
      </c>
      <c r="AV187" s="12" t="s">
        <v>90</v>
      </c>
      <c r="AW187" s="12" t="s">
        <v>36</v>
      </c>
      <c r="AX187" s="12" t="s">
        <v>88</v>
      </c>
      <c r="AY187" s="151" t="s">
        <v>129</v>
      </c>
    </row>
    <row r="188" spans="2:65" s="1" customFormat="1" ht="24.2" customHeight="1">
      <c r="B188" s="31"/>
      <c r="C188" s="132" t="s">
        <v>274</v>
      </c>
      <c r="D188" s="132" t="s">
        <v>131</v>
      </c>
      <c r="E188" s="133" t="s">
        <v>275</v>
      </c>
      <c r="F188" s="134" t="s">
        <v>276</v>
      </c>
      <c r="G188" s="135" t="s">
        <v>134</v>
      </c>
      <c r="H188" s="136">
        <v>786.2</v>
      </c>
      <c r="I188" s="137">
        <v>0</v>
      </c>
      <c r="J188" s="138">
        <f>ROUND(I188*H188,2)</f>
        <v>0</v>
      </c>
      <c r="K188" s="139"/>
      <c r="L188" s="31"/>
      <c r="M188" s="140" t="s">
        <v>1</v>
      </c>
      <c r="N188" s="141" t="s">
        <v>45</v>
      </c>
      <c r="P188" s="142">
        <f>O188*H188</f>
        <v>0</v>
      </c>
      <c r="Q188" s="142">
        <v>0.34499999999999997</v>
      </c>
      <c r="R188" s="142">
        <f>Q188*H188</f>
        <v>271.23899999999998</v>
      </c>
      <c r="S188" s="142">
        <v>0</v>
      </c>
      <c r="T188" s="143">
        <f>S188*H188</f>
        <v>0</v>
      </c>
      <c r="AR188" s="144" t="s">
        <v>135</v>
      </c>
      <c r="AT188" s="144" t="s">
        <v>131</v>
      </c>
      <c r="AU188" s="144" t="s">
        <v>90</v>
      </c>
      <c r="AY188" s="16" t="s">
        <v>129</v>
      </c>
      <c r="BE188" s="145">
        <f>IF(N188="základní",J188,0)</f>
        <v>0</v>
      </c>
      <c r="BF188" s="145">
        <f>IF(N188="snížená",J188,0)</f>
        <v>0</v>
      </c>
      <c r="BG188" s="145">
        <f>IF(N188="zákl. přenesená",J188,0)</f>
        <v>0</v>
      </c>
      <c r="BH188" s="145">
        <f>IF(N188="sníž. přenesená",J188,0)</f>
        <v>0</v>
      </c>
      <c r="BI188" s="145">
        <f>IF(N188="nulová",J188,0)</f>
        <v>0</v>
      </c>
      <c r="BJ188" s="16" t="s">
        <v>88</v>
      </c>
      <c r="BK188" s="145">
        <f>ROUND(I188*H188,2)</f>
        <v>0</v>
      </c>
      <c r="BL188" s="16" t="s">
        <v>135</v>
      </c>
      <c r="BM188" s="144" t="s">
        <v>277</v>
      </c>
    </row>
    <row r="189" spans="2:65" s="12" customFormat="1">
      <c r="B189" s="150"/>
      <c r="D189" s="146" t="s">
        <v>149</v>
      </c>
      <c r="E189" s="151" t="s">
        <v>1</v>
      </c>
      <c r="F189" s="152" t="s">
        <v>278</v>
      </c>
      <c r="H189" s="153">
        <v>786.2</v>
      </c>
      <c r="I189" s="154"/>
      <c r="L189" s="150"/>
      <c r="M189" s="155"/>
      <c r="T189" s="156"/>
      <c r="AT189" s="151" t="s">
        <v>149</v>
      </c>
      <c r="AU189" s="151" t="s">
        <v>90</v>
      </c>
      <c r="AV189" s="12" t="s">
        <v>90</v>
      </c>
      <c r="AW189" s="12" t="s">
        <v>36</v>
      </c>
      <c r="AX189" s="12" t="s">
        <v>88</v>
      </c>
      <c r="AY189" s="151" t="s">
        <v>129</v>
      </c>
    </row>
    <row r="190" spans="2:65" s="1" customFormat="1" ht="24.2" customHeight="1">
      <c r="B190" s="31"/>
      <c r="C190" s="132" t="s">
        <v>279</v>
      </c>
      <c r="D190" s="132" t="s">
        <v>131</v>
      </c>
      <c r="E190" s="133" t="s">
        <v>280</v>
      </c>
      <c r="F190" s="134" t="s">
        <v>281</v>
      </c>
      <c r="G190" s="135" t="s">
        <v>134</v>
      </c>
      <c r="H190" s="136">
        <v>20</v>
      </c>
      <c r="I190" s="137">
        <v>0</v>
      </c>
      <c r="J190" s="138">
        <f>ROUND(I190*H190,2)</f>
        <v>0</v>
      </c>
      <c r="K190" s="139"/>
      <c r="L190" s="31"/>
      <c r="M190" s="140" t="s">
        <v>1</v>
      </c>
      <c r="N190" s="141" t="s">
        <v>45</v>
      </c>
      <c r="P190" s="142">
        <f>O190*H190</f>
        <v>0</v>
      </c>
      <c r="Q190" s="142">
        <v>0.40799999999999997</v>
      </c>
      <c r="R190" s="142">
        <f>Q190*H190</f>
        <v>8.16</v>
      </c>
      <c r="S190" s="142">
        <v>0</v>
      </c>
      <c r="T190" s="143">
        <f>S190*H190</f>
        <v>0</v>
      </c>
      <c r="AR190" s="144" t="s">
        <v>135</v>
      </c>
      <c r="AT190" s="144" t="s">
        <v>131</v>
      </c>
      <c r="AU190" s="144" t="s">
        <v>90</v>
      </c>
      <c r="AY190" s="16" t="s">
        <v>129</v>
      </c>
      <c r="BE190" s="145">
        <f>IF(N190="základní",J190,0)</f>
        <v>0</v>
      </c>
      <c r="BF190" s="145">
        <f>IF(N190="snížená",J190,0)</f>
        <v>0</v>
      </c>
      <c r="BG190" s="145">
        <f>IF(N190="zákl. přenesená",J190,0)</f>
        <v>0</v>
      </c>
      <c r="BH190" s="145">
        <f>IF(N190="sníž. přenesená",J190,0)</f>
        <v>0</v>
      </c>
      <c r="BI190" s="145">
        <f>IF(N190="nulová",J190,0)</f>
        <v>0</v>
      </c>
      <c r="BJ190" s="16" t="s">
        <v>88</v>
      </c>
      <c r="BK190" s="145">
        <f>ROUND(I190*H190,2)</f>
        <v>0</v>
      </c>
      <c r="BL190" s="16" t="s">
        <v>135</v>
      </c>
      <c r="BM190" s="144" t="s">
        <v>282</v>
      </c>
    </row>
    <row r="191" spans="2:65" s="1" customFormat="1" ht="24.2" customHeight="1">
      <c r="B191" s="31"/>
      <c r="C191" s="132" t="s">
        <v>283</v>
      </c>
      <c r="D191" s="132" t="s">
        <v>131</v>
      </c>
      <c r="E191" s="133" t="s">
        <v>284</v>
      </c>
      <c r="F191" s="134" t="s">
        <v>285</v>
      </c>
      <c r="G191" s="135" t="s">
        <v>134</v>
      </c>
      <c r="H191" s="136">
        <v>238</v>
      </c>
      <c r="I191" s="137">
        <v>0</v>
      </c>
      <c r="J191" s="138">
        <f>ROUND(I191*H191,2)</f>
        <v>0</v>
      </c>
      <c r="K191" s="139"/>
      <c r="L191" s="31"/>
      <c r="M191" s="140" t="s">
        <v>1</v>
      </c>
      <c r="N191" s="141" t="s">
        <v>45</v>
      </c>
      <c r="P191" s="142">
        <f>O191*H191</f>
        <v>0</v>
      </c>
      <c r="Q191" s="142">
        <v>0.1837</v>
      </c>
      <c r="R191" s="142">
        <f>Q191*H191</f>
        <v>43.720599999999997</v>
      </c>
      <c r="S191" s="142">
        <v>0</v>
      </c>
      <c r="T191" s="143">
        <f>S191*H191</f>
        <v>0</v>
      </c>
      <c r="AR191" s="144" t="s">
        <v>135</v>
      </c>
      <c r="AT191" s="144" t="s">
        <v>131</v>
      </c>
      <c r="AU191" s="144" t="s">
        <v>90</v>
      </c>
      <c r="AY191" s="16" t="s">
        <v>129</v>
      </c>
      <c r="BE191" s="145">
        <f>IF(N191="základní",J191,0)</f>
        <v>0</v>
      </c>
      <c r="BF191" s="145">
        <f>IF(N191="snížená",J191,0)</f>
        <v>0</v>
      </c>
      <c r="BG191" s="145">
        <f>IF(N191="zákl. přenesená",J191,0)</f>
        <v>0</v>
      </c>
      <c r="BH191" s="145">
        <f>IF(N191="sníž. přenesená",J191,0)</f>
        <v>0</v>
      </c>
      <c r="BI191" s="145">
        <f>IF(N191="nulová",J191,0)</f>
        <v>0</v>
      </c>
      <c r="BJ191" s="16" t="s">
        <v>88</v>
      </c>
      <c r="BK191" s="145">
        <f>ROUND(I191*H191,2)</f>
        <v>0</v>
      </c>
      <c r="BL191" s="16" t="s">
        <v>135</v>
      </c>
      <c r="BM191" s="144" t="s">
        <v>286</v>
      </c>
    </row>
    <row r="192" spans="2:65" s="1" customFormat="1" ht="16.5" customHeight="1">
      <c r="B192" s="31"/>
      <c r="C192" s="170" t="s">
        <v>287</v>
      </c>
      <c r="D192" s="170" t="s">
        <v>246</v>
      </c>
      <c r="E192" s="171" t="s">
        <v>288</v>
      </c>
      <c r="F192" s="172" t="s">
        <v>289</v>
      </c>
      <c r="G192" s="173" t="s">
        <v>134</v>
      </c>
      <c r="H192" s="174">
        <v>242.76</v>
      </c>
      <c r="I192" s="175">
        <v>0</v>
      </c>
      <c r="J192" s="176">
        <f>ROUND(I192*H192,2)</f>
        <v>0</v>
      </c>
      <c r="K192" s="177"/>
      <c r="L192" s="178"/>
      <c r="M192" s="179" t="s">
        <v>1</v>
      </c>
      <c r="N192" s="180" t="s">
        <v>45</v>
      </c>
      <c r="P192" s="142">
        <f>O192*H192</f>
        <v>0</v>
      </c>
      <c r="Q192" s="142">
        <v>0.222</v>
      </c>
      <c r="R192" s="142">
        <f>Q192*H192</f>
        <v>53.892719999999997</v>
      </c>
      <c r="S192" s="142">
        <v>0</v>
      </c>
      <c r="T192" s="143">
        <f>S192*H192</f>
        <v>0</v>
      </c>
      <c r="AR192" s="144" t="s">
        <v>166</v>
      </c>
      <c r="AT192" s="144" t="s">
        <v>246</v>
      </c>
      <c r="AU192" s="144" t="s">
        <v>90</v>
      </c>
      <c r="AY192" s="16" t="s">
        <v>129</v>
      </c>
      <c r="BE192" s="145">
        <f>IF(N192="základní",J192,0)</f>
        <v>0</v>
      </c>
      <c r="BF192" s="145">
        <f>IF(N192="snížená",J192,0)</f>
        <v>0</v>
      </c>
      <c r="BG192" s="145">
        <f>IF(N192="zákl. přenesená",J192,0)</f>
        <v>0</v>
      </c>
      <c r="BH192" s="145">
        <f>IF(N192="sníž. přenesená",J192,0)</f>
        <v>0</v>
      </c>
      <c r="BI192" s="145">
        <f>IF(N192="nulová",J192,0)</f>
        <v>0</v>
      </c>
      <c r="BJ192" s="16" t="s">
        <v>88</v>
      </c>
      <c r="BK192" s="145">
        <f>ROUND(I192*H192,2)</f>
        <v>0</v>
      </c>
      <c r="BL192" s="16" t="s">
        <v>135</v>
      </c>
      <c r="BM192" s="144" t="s">
        <v>290</v>
      </c>
    </row>
    <row r="193" spans="2:65" s="12" customFormat="1">
      <c r="B193" s="150"/>
      <c r="D193" s="146" t="s">
        <v>149</v>
      </c>
      <c r="F193" s="152" t="s">
        <v>291</v>
      </c>
      <c r="H193" s="153">
        <v>242.76</v>
      </c>
      <c r="I193" s="154"/>
      <c r="L193" s="150"/>
      <c r="M193" s="155"/>
      <c r="T193" s="156"/>
      <c r="AT193" s="151" t="s">
        <v>149</v>
      </c>
      <c r="AU193" s="151" t="s">
        <v>90</v>
      </c>
      <c r="AV193" s="12" t="s">
        <v>90</v>
      </c>
      <c r="AW193" s="12" t="s">
        <v>4</v>
      </c>
      <c r="AX193" s="12" t="s">
        <v>88</v>
      </c>
      <c r="AY193" s="151" t="s">
        <v>129</v>
      </c>
    </row>
    <row r="194" spans="2:65" s="1" customFormat="1" ht="24.2" customHeight="1">
      <c r="B194" s="31"/>
      <c r="C194" s="132" t="s">
        <v>292</v>
      </c>
      <c r="D194" s="132" t="s">
        <v>131</v>
      </c>
      <c r="E194" s="133" t="s">
        <v>293</v>
      </c>
      <c r="F194" s="134" t="s">
        <v>294</v>
      </c>
      <c r="G194" s="135" t="s">
        <v>134</v>
      </c>
      <c r="H194" s="136">
        <v>24.885000000000002</v>
      </c>
      <c r="I194" s="137">
        <v>0</v>
      </c>
      <c r="J194" s="138">
        <f>ROUND(I194*H194,2)</f>
        <v>0</v>
      </c>
      <c r="K194" s="139"/>
      <c r="L194" s="31"/>
      <c r="M194" s="140" t="s">
        <v>1</v>
      </c>
      <c r="N194" s="141" t="s">
        <v>45</v>
      </c>
      <c r="P194" s="142">
        <f>O194*H194</f>
        <v>0</v>
      </c>
      <c r="Q194" s="142">
        <v>0.19536000000000001</v>
      </c>
      <c r="R194" s="142">
        <f>Q194*H194</f>
        <v>4.8615336000000005</v>
      </c>
      <c r="S194" s="142">
        <v>0</v>
      </c>
      <c r="T194" s="143">
        <f>S194*H194</f>
        <v>0</v>
      </c>
      <c r="AR194" s="144" t="s">
        <v>135</v>
      </c>
      <c r="AT194" s="144" t="s">
        <v>131</v>
      </c>
      <c r="AU194" s="144" t="s">
        <v>90</v>
      </c>
      <c r="AY194" s="16" t="s">
        <v>129</v>
      </c>
      <c r="BE194" s="145">
        <f>IF(N194="základní",J194,0)</f>
        <v>0</v>
      </c>
      <c r="BF194" s="145">
        <f>IF(N194="snížená",J194,0)</f>
        <v>0</v>
      </c>
      <c r="BG194" s="145">
        <f>IF(N194="zákl. přenesená",J194,0)</f>
        <v>0</v>
      </c>
      <c r="BH194" s="145">
        <f>IF(N194="sníž. přenesená",J194,0)</f>
        <v>0</v>
      </c>
      <c r="BI194" s="145">
        <f>IF(N194="nulová",J194,0)</f>
        <v>0</v>
      </c>
      <c r="BJ194" s="16" t="s">
        <v>88</v>
      </c>
      <c r="BK194" s="145">
        <f>ROUND(I194*H194,2)</f>
        <v>0</v>
      </c>
      <c r="BL194" s="16" t="s">
        <v>135</v>
      </c>
      <c r="BM194" s="144" t="s">
        <v>295</v>
      </c>
    </row>
    <row r="195" spans="2:65" s="12" customFormat="1">
      <c r="B195" s="150"/>
      <c r="D195" s="146" t="s">
        <v>149</v>
      </c>
      <c r="E195" s="151" t="s">
        <v>1</v>
      </c>
      <c r="F195" s="152" t="s">
        <v>296</v>
      </c>
      <c r="H195" s="153">
        <v>24.885000000000002</v>
      </c>
      <c r="I195" s="154"/>
      <c r="L195" s="150"/>
      <c r="M195" s="155"/>
      <c r="T195" s="156"/>
      <c r="AT195" s="151" t="s">
        <v>149</v>
      </c>
      <c r="AU195" s="151" t="s">
        <v>90</v>
      </c>
      <c r="AV195" s="12" t="s">
        <v>90</v>
      </c>
      <c r="AW195" s="12" t="s">
        <v>36</v>
      </c>
      <c r="AX195" s="12" t="s">
        <v>88</v>
      </c>
      <c r="AY195" s="151" t="s">
        <v>129</v>
      </c>
    </row>
    <row r="196" spans="2:65" s="1" customFormat="1" ht="16.5" customHeight="1">
      <c r="B196" s="31"/>
      <c r="C196" s="170" t="s">
        <v>297</v>
      </c>
      <c r="D196" s="170" t="s">
        <v>246</v>
      </c>
      <c r="E196" s="171" t="s">
        <v>288</v>
      </c>
      <c r="F196" s="172" t="s">
        <v>289</v>
      </c>
      <c r="G196" s="173" t="s">
        <v>134</v>
      </c>
      <c r="H196" s="174">
        <v>25.382999999999999</v>
      </c>
      <c r="I196" s="175">
        <v>0</v>
      </c>
      <c r="J196" s="176">
        <f>ROUND(I196*H196,2)</f>
        <v>0</v>
      </c>
      <c r="K196" s="177"/>
      <c r="L196" s="178"/>
      <c r="M196" s="179" t="s">
        <v>1</v>
      </c>
      <c r="N196" s="180" t="s">
        <v>45</v>
      </c>
      <c r="P196" s="142">
        <f>O196*H196</f>
        <v>0</v>
      </c>
      <c r="Q196" s="142">
        <v>0.222</v>
      </c>
      <c r="R196" s="142">
        <f>Q196*H196</f>
        <v>5.6350259999999999</v>
      </c>
      <c r="S196" s="142">
        <v>0</v>
      </c>
      <c r="T196" s="143">
        <f>S196*H196</f>
        <v>0</v>
      </c>
      <c r="AR196" s="144" t="s">
        <v>166</v>
      </c>
      <c r="AT196" s="144" t="s">
        <v>246</v>
      </c>
      <c r="AU196" s="144" t="s">
        <v>90</v>
      </c>
      <c r="AY196" s="16" t="s">
        <v>129</v>
      </c>
      <c r="BE196" s="145">
        <f>IF(N196="základní",J196,0)</f>
        <v>0</v>
      </c>
      <c r="BF196" s="145">
        <f>IF(N196="snížená",J196,0)</f>
        <v>0</v>
      </c>
      <c r="BG196" s="145">
        <f>IF(N196="zákl. přenesená",J196,0)</f>
        <v>0</v>
      </c>
      <c r="BH196" s="145">
        <f>IF(N196="sníž. přenesená",J196,0)</f>
        <v>0</v>
      </c>
      <c r="BI196" s="145">
        <f>IF(N196="nulová",J196,0)</f>
        <v>0</v>
      </c>
      <c r="BJ196" s="16" t="s">
        <v>88</v>
      </c>
      <c r="BK196" s="145">
        <f>ROUND(I196*H196,2)</f>
        <v>0</v>
      </c>
      <c r="BL196" s="16" t="s">
        <v>135</v>
      </c>
      <c r="BM196" s="144" t="s">
        <v>298</v>
      </c>
    </row>
    <row r="197" spans="2:65" s="12" customFormat="1">
      <c r="B197" s="150"/>
      <c r="D197" s="146" t="s">
        <v>149</v>
      </c>
      <c r="F197" s="152" t="s">
        <v>299</v>
      </c>
      <c r="H197" s="153">
        <v>25.382999999999999</v>
      </c>
      <c r="I197" s="154"/>
      <c r="L197" s="150"/>
      <c r="M197" s="155"/>
      <c r="T197" s="156"/>
      <c r="AT197" s="151" t="s">
        <v>149</v>
      </c>
      <c r="AU197" s="151" t="s">
        <v>90</v>
      </c>
      <c r="AV197" s="12" t="s">
        <v>90</v>
      </c>
      <c r="AW197" s="12" t="s">
        <v>4</v>
      </c>
      <c r="AX197" s="12" t="s">
        <v>88</v>
      </c>
      <c r="AY197" s="151" t="s">
        <v>129</v>
      </c>
    </row>
    <row r="198" spans="2:65" s="1" customFormat="1" ht="24.2" customHeight="1">
      <c r="B198" s="31"/>
      <c r="C198" s="132" t="s">
        <v>300</v>
      </c>
      <c r="D198" s="132" t="s">
        <v>131</v>
      </c>
      <c r="E198" s="133" t="s">
        <v>301</v>
      </c>
      <c r="F198" s="134" t="s">
        <v>302</v>
      </c>
      <c r="G198" s="135" t="s">
        <v>134</v>
      </c>
      <c r="H198" s="136">
        <v>355.6</v>
      </c>
      <c r="I198" s="137">
        <v>0</v>
      </c>
      <c r="J198" s="138">
        <f>ROUND(I198*H198,2)</f>
        <v>0</v>
      </c>
      <c r="K198" s="139"/>
      <c r="L198" s="31"/>
      <c r="M198" s="140" t="s">
        <v>1</v>
      </c>
      <c r="N198" s="141" t="s">
        <v>45</v>
      </c>
      <c r="P198" s="142">
        <f>O198*H198</f>
        <v>0</v>
      </c>
      <c r="Q198" s="142">
        <v>0.16703000000000001</v>
      </c>
      <c r="R198" s="142">
        <f>Q198*H198</f>
        <v>59.395868000000007</v>
      </c>
      <c r="S198" s="142">
        <v>0</v>
      </c>
      <c r="T198" s="143">
        <f>S198*H198</f>
        <v>0</v>
      </c>
      <c r="AR198" s="144" t="s">
        <v>135</v>
      </c>
      <c r="AT198" s="144" t="s">
        <v>131</v>
      </c>
      <c r="AU198" s="144" t="s">
        <v>90</v>
      </c>
      <c r="AY198" s="16" t="s">
        <v>129</v>
      </c>
      <c r="BE198" s="145">
        <f>IF(N198="základní",J198,0)</f>
        <v>0</v>
      </c>
      <c r="BF198" s="145">
        <f>IF(N198="snížená",J198,0)</f>
        <v>0</v>
      </c>
      <c r="BG198" s="145">
        <f>IF(N198="zákl. přenesená",J198,0)</f>
        <v>0</v>
      </c>
      <c r="BH198" s="145">
        <f>IF(N198="sníž. přenesená",J198,0)</f>
        <v>0</v>
      </c>
      <c r="BI198" s="145">
        <f>IF(N198="nulová",J198,0)</f>
        <v>0</v>
      </c>
      <c r="BJ198" s="16" t="s">
        <v>88</v>
      </c>
      <c r="BK198" s="145">
        <f>ROUND(I198*H198,2)</f>
        <v>0</v>
      </c>
      <c r="BL198" s="16" t="s">
        <v>135</v>
      </c>
      <c r="BM198" s="144" t="s">
        <v>303</v>
      </c>
    </row>
    <row r="199" spans="2:65" s="1" customFormat="1" ht="16.5" customHeight="1">
      <c r="B199" s="31"/>
      <c r="C199" s="170" t="s">
        <v>304</v>
      </c>
      <c r="D199" s="170" t="s">
        <v>246</v>
      </c>
      <c r="E199" s="171" t="s">
        <v>305</v>
      </c>
      <c r="F199" s="172" t="s">
        <v>306</v>
      </c>
      <c r="G199" s="173" t="s">
        <v>134</v>
      </c>
      <c r="H199" s="174">
        <v>362.71199999999999</v>
      </c>
      <c r="I199" s="175">
        <v>0</v>
      </c>
      <c r="J199" s="176">
        <f>ROUND(I199*H199,2)</f>
        <v>0</v>
      </c>
      <c r="K199" s="177"/>
      <c r="L199" s="178"/>
      <c r="M199" s="179" t="s">
        <v>1</v>
      </c>
      <c r="N199" s="180" t="s">
        <v>45</v>
      </c>
      <c r="P199" s="142">
        <f>O199*H199</f>
        <v>0</v>
      </c>
      <c r="Q199" s="142">
        <v>0.11799999999999999</v>
      </c>
      <c r="R199" s="142">
        <f>Q199*H199</f>
        <v>42.800015999999999</v>
      </c>
      <c r="S199" s="142">
        <v>0</v>
      </c>
      <c r="T199" s="143">
        <f>S199*H199</f>
        <v>0</v>
      </c>
      <c r="AR199" s="144" t="s">
        <v>166</v>
      </c>
      <c r="AT199" s="144" t="s">
        <v>246</v>
      </c>
      <c r="AU199" s="144" t="s">
        <v>90</v>
      </c>
      <c r="AY199" s="16" t="s">
        <v>129</v>
      </c>
      <c r="BE199" s="145">
        <f>IF(N199="základní",J199,0)</f>
        <v>0</v>
      </c>
      <c r="BF199" s="145">
        <f>IF(N199="snížená",J199,0)</f>
        <v>0</v>
      </c>
      <c r="BG199" s="145">
        <f>IF(N199="zákl. přenesená",J199,0)</f>
        <v>0</v>
      </c>
      <c r="BH199" s="145">
        <f>IF(N199="sníž. přenesená",J199,0)</f>
        <v>0</v>
      </c>
      <c r="BI199" s="145">
        <f>IF(N199="nulová",J199,0)</f>
        <v>0</v>
      </c>
      <c r="BJ199" s="16" t="s">
        <v>88</v>
      </c>
      <c r="BK199" s="145">
        <f>ROUND(I199*H199,2)</f>
        <v>0</v>
      </c>
      <c r="BL199" s="16" t="s">
        <v>135</v>
      </c>
      <c r="BM199" s="144" t="s">
        <v>307</v>
      </c>
    </row>
    <row r="200" spans="2:65" s="12" customFormat="1">
      <c r="B200" s="150"/>
      <c r="D200" s="146" t="s">
        <v>149</v>
      </c>
      <c r="F200" s="152" t="s">
        <v>308</v>
      </c>
      <c r="H200" s="153">
        <v>362.71199999999999</v>
      </c>
      <c r="I200" s="154"/>
      <c r="L200" s="150"/>
      <c r="M200" s="155"/>
      <c r="T200" s="156"/>
      <c r="AT200" s="151" t="s">
        <v>149</v>
      </c>
      <c r="AU200" s="151" t="s">
        <v>90</v>
      </c>
      <c r="AV200" s="12" t="s">
        <v>90</v>
      </c>
      <c r="AW200" s="12" t="s">
        <v>4</v>
      </c>
      <c r="AX200" s="12" t="s">
        <v>88</v>
      </c>
      <c r="AY200" s="151" t="s">
        <v>129</v>
      </c>
    </row>
    <row r="201" spans="2:65" s="11" customFormat="1" ht="22.9" customHeight="1">
      <c r="B201" s="120"/>
      <c r="D201" s="121" t="s">
        <v>79</v>
      </c>
      <c r="E201" s="130" t="s">
        <v>171</v>
      </c>
      <c r="F201" s="130" t="s">
        <v>309</v>
      </c>
      <c r="I201" s="123"/>
      <c r="J201" s="131">
        <f>BK201</f>
        <v>0</v>
      </c>
      <c r="L201" s="120"/>
      <c r="M201" s="125"/>
      <c r="P201" s="126">
        <f>SUM(P202:P220)</f>
        <v>0</v>
      </c>
      <c r="R201" s="126">
        <f>SUM(R202:R220)</f>
        <v>138.43921200000003</v>
      </c>
      <c r="T201" s="127">
        <f>SUM(T202:T220)</f>
        <v>11.978999999999999</v>
      </c>
      <c r="AR201" s="121" t="s">
        <v>88</v>
      </c>
      <c r="AT201" s="128" t="s">
        <v>79</v>
      </c>
      <c r="AU201" s="128" t="s">
        <v>88</v>
      </c>
      <c r="AY201" s="121" t="s">
        <v>129</v>
      </c>
      <c r="BK201" s="129">
        <f>SUM(BK202:BK220)</f>
        <v>0</v>
      </c>
    </row>
    <row r="202" spans="2:65" s="1" customFormat="1" ht="24.2" customHeight="1">
      <c r="B202" s="31"/>
      <c r="C202" s="132" t="s">
        <v>310</v>
      </c>
      <c r="D202" s="132" t="s">
        <v>131</v>
      </c>
      <c r="E202" s="133" t="s">
        <v>311</v>
      </c>
      <c r="F202" s="134" t="s">
        <v>312</v>
      </c>
      <c r="G202" s="135" t="s">
        <v>158</v>
      </c>
      <c r="H202" s="136">
        <v>680.6</v>
      </c>
      <c r="I202" s="137">
        <v>0</v>
      </c>
      <c r="J202" s="138">
        <f>ROUND(I202*H202,2)</f>
        <v>0</v>
      </c>
      <c r="K202" s="139"/>
      <c r="L202" s="31"/>
      <c r="M202" s="140" t="s">
        <v>1</v>
      </c>
      <c r="N202" s="141" t="s">
        <v>45</v>
      </c>
      <c r="P202" s="142">
        <f>O202*H202</f>
        <v>0</v>
      </c>
      <c r="Q202" s="142">
        <v>0.10988000000000001</v>
      </c>
      <c r="R202" s="142">
        <f>Q202*H202</f>
        <v>74.784328000000002</v>
      </c>
      <c r="S202" s="142">
        <v>0</v>
      </c>
      <c r="T202" s="143">
        <f>S202*H202</f>
        <v>0</v>
      </c>
      <c r="AR202" s="144" t="s">
        <v>135</v>
      </c>
      <c r="AT202" s="144" t="s">
        <v>131</v>
      </c>
      <c r="AU202" s="144" t="s">
        <v>90</v>
      </c>
      <c r="AY202" s="16" t="s">
        <v>129</v>
      </c>
      <c r="BE202" s="145">
        <f>IF(N202="základní",J202,0)</f>
        <v>0</v>
      </c>
      <c r="BF202" s="145">
        <f>IF(N202="snížená",J202,0)</f>
        <v>0</v>
      </c>
      <c r="BG202" s="145">
        <f>IF(N202="zákl. přenesená",J202,0)</f>
        <v>0</v>
      </c>
      <c r="BH202" s="145">
        <f>IF(N202="sníž. přenesená",J202,0)</f>
        <v>0</v>
      </c>
      <c r="BI202" s="145">
        <f>IF(N202="nulová",J202,0)</f>
        <v>0</v>
      </c>
      <c r="BJ202" s="16" t="s">
        <v>88</v>
      </c>
      <c r="BK202" s="145">
        <f>ROUND(I202*H202,2)</f>
        <v>0</v>
      </c>
      <c r="BL202" s="16" t="s">
        <v>135</v>
      </c>
      <c r="BM202" s="144" t="s">
        <v>313</v>
      </c>
    </row>
    <row r="203" spans="2:65" s="12" customFormat="1">
      <c r="B203" s="150"/>
      <c r="D203" s="146" t="s">
        <v>149</v>
      </c>
      <c r="E203" s="151" t="s">
        <v>1</v>
      </c>
      <c r="F203" s="152" t="s">
        <v>314</v>
      </c>
      <c r="H203" s="153">
        <v>538.4</v>
      </c>
      <c r="I203" s="154"/>
      <c r="L203" s="150"/>
      <c r="M203" s="155"/>
      <c r="T203" s="156"/>
      <c r="AT203" s="151" t="s">
        <v>149</v>
      </c>
      <c r="AU203" s="151" t="s">
        <v>90</v>
      </c>
      <c r="AV203" s="12" t="s">
        <v>90</v>
      </c>
      <c r="AW203" s="12" t="s">
        <v>36</v>
      </c>
      <c r="AX203" s="12" t="s">
        <v>80</v>
      </c>
      <c r="AY203" s="151" t="s">
        <v>129</v>
      </c>
    </row>
    <row r="204" spans="2:65" s="12" customFormat="1">
      <c r="B204" s="150"/>
      <c r="D204" s="146" t="s">
        <v>149</v>
      </c>
      <c r="E204" s="151" t="s">
        <v>1</v>
      </c>
      <c r="F204" s="152" t="s">
        <v>315</v>
      </c>
      <c r="H204" s="153">
        <v>142.19999999999999</v>
      </c>
      <c r="I204" s="154"/>
      <c r="L204" s="150"/>
      <c r="M204" s="155"/>
      <c r="T204" s="156"/>
      <c r="AT204" s="151" t="s">
        <v>149</v>
      </c>
      <c r="AU204" s="151" t="s">
        <v>90</v>
      </c>
      <c r="AV204" s="12" t="s">
        <v>90</v>
      </c>
      <c r="AW204" s="12" t="s">
        <v>36</v>
      </c>
      <c r="AX204" s="12" t="s">
        <v>80</v>
      </c>
      <c r="AY204" s="151" t="s">
        <v>129</v>
      </c>
    </row>
    <row r="205" spans="2:65" s="13" customFormat="1">
      <c r="B205" s="157"/>
      <c r="D205" s="146" t="s">
        <v>149</v>
      </c>
      <c r="E205" s="158" t="s">
        <v>1</v>
      </c>
      <c r="F205" s="159" t="s">
        <v>191</v>
      </c>
      <c r="H205" s="160">
        <v>680.6</v>
      </c>
      <c r="I205" s="161"/>
      <c r="L205" s="157"/>
      <c r="M205" s="162"/>
      <c r="T205" s="163"/>
      <c r="AT205" s="158" t="s">
        <v>149</v>
      </c>
      <c r="AU205" s="158" t="s">
        <v>90</v>
      </c>
      <c r="AV205" s="13" t="s">
        <v>135</v>
      </c>
      <c r="AW205" s="13" t="s">
        <v>36</v>
      </c>
      <c r="AX205" s="13" t="s">
        <v>88</v>
      </c>
      <c r="AY205" s="158" t="s">
        <v>129</v>
      </c>
    </row>
    <row r="206" spans="2:65" s="1" customFormat="1" ht="16.5" customHeight="1">
      <c r="B206" s="31"/>
      <c r="C206" s="170" t="s">
        <v>316</v>
      </c>
      <c r="D206" s="170" t="s">
        <v>246</v>
      </c>
      <c r="E206" s="171" t="s">
        <v>317</v>
      </c>
      <c r="F206" s="172" t="s">
        <v>318</v>
      </c>
      <c r="G206" s="173" t="s">
        <v>134</v>
      </c>
      <c r="H206" s="174">
        <v>115.702</v>
      </c>
      <c r="I206" s="175">
        <v>0</v>
      </c>
      <c r="J206" s="176">
        <f>ROUND(I206*H206,2)</f>
        <v>0</v>
      </c>
      <c r="K206" s="177"/>
      <c r="L206" s="178"/>
      <c r="M206" s="179" t="s">
        <v>1</v>
      </c>
      <c r="N206" s="180" t="s">
        <v>45</v>
      </c>
      <c r="P206" s="142">
        <f>O206*H206</f>
        <v>0</v>
      </c>
      <c r="Q206" s="142">
        <v>0.41699999999999998</v>
      </c>
      <c r="R206" s="142">
        <f>Q206*H206</f>
        <v>48.247733999999994</v>
      </c>
      <c r="S206" s="142">
        <v>0</v>
      </c>
      <c r="T206" s="143">
        <f>S206*H206</f>
        <v>0</v>
      </c>
      <c r="AR206" s="144" t="s">
        <v>166</v>
      </c>
      <c r="AT206" s="144" t="s">
        <v>246</v>
      </c>
      <c r="AU206" s="144" t="s">
        <v>90</v>
      </c>
      <c r="AY206" s="16" t="s">
        <v>129</v>
      </c>
      <c r="BE206" s="145">
        <f>IF(N206="základní",J206,0)</f>
        <v>0</v>
      </c>
      <c r="BF206" s="145">
        <f>IF(N206="snížená",J206,0)</f>
        <v>0</v>
      </c>
      <c r="BG206" s="145">
        <f>IF(N206="zákl. přenesená",J206,0)</f>
        <v>0</v>
      </c>
      <c r="BH206" s="145">
        <f>IF(N206="sníž. přenesená",J206,0)</f>
        <v>0</v>
      </c>
      <c r="BI206" s="145">
        <f>IF(N206="nulová",J206,0)</f>
        <v>0</v>
      </c>
      <c r="BJ206" s="16" t="s">
        <v>88</v>
      </c>
      <c r="BK206" s="145">
        <f>ROUND(I206*H206,2)</f>
        <v>0</v>
      </c>
      <c r="BL206" s="16" t="s">
        <v>135</v>
      </c>
      <c r="BM206" s="144" t="s">
        <v>319</v>
      </c>
    </row>
    <row r="207" spans="2:65" s="12" customFormat="1">
      <c r="B207" s="150"/>
      <c r="D207" s="146" t="s">
        <v>149</v>
      </c>
      <c r="F207" s="152" t="s">
        <v>320</v>
      </c>
      <c r="H207" s="153">
        <v>115.702</v>
      </c>
      <c r="I207" s="154"/>
      <c r="L207" s="150"/>
      <c r="M207" s="155"/>
      <c r="T207" s="156"/>
      <c r="AT207" s="151" t="s">
        <v>149</v>
      </c>
      <c r="AU207" s="151" t="s">
        <v>90</v>
      </c>
      <c r="AV207" s="12" t="s">
        <v>90</v>
      </c>
      <c r="AW207" s="12" t="s">
        <v>4</v>
      </c>
      <c r="AX207" s="12" t="s">
        <v>88</v>
      </c>
      <c r="AY207" s="151" t="s">
        <v>129</v>
      </c>
    </row>
    <row r="208" spans="2:65" s="1" customFormat="1" ht="24.2" customHeight="1">
      <c r="B208" s="31"/>
      <c r="C208" s="132" t="s">
        <v>321</v>
      </c>
      <c r="D208" s="132" t="s">
        <v>131</v>
      </c>
      <c r="E208" s="133" t="s">
        <v>322</v>
      </c>
      <c r="F208" s="134" t="s">
        <v>323</v>
      </c>
      <c r="G208" s="135" t="s">
        <v>158</v>
      </c>
      <c r="H208" s="136">
        <v>28</v>
      </c>
      <c r="I208" s="137">
        <v>0</v>
      </c>
      <c r="J208" s="138">
        <f>ROUND(I208*H208,2)</f>
        <v>0</v>
      </c>
      <c r="K208" s="139"/>
      <c r="L208" s="31"/>
      <c r="M208" s="140" t="s">
        <v>1</v>
      </c>
      <c r="N208" s="141" t="s">
        <v>45</v>
      </c>
      <c r="P208" s="142">
        <f>O208*H208</f>
        <v>0</v>
      </c>
      <c r="Q208" s="142">
        <v>0.29282999999999998</v>
      </c>
      <c r="R208" s="142">
        <f>Q208*H208</f>
        <v>8.1992399999999996</v>
      </c>
      <c r="S208" s="142">
        <v>0</v>
      </c>
      <c r="T208" s="143">
        <f>S208*H208</f>
        <v>0</v>
      </c>
      <c r="AR208" s="144" t="s">
        <v>135</v>
      </c>
      <c r="AT208" s="144" t="s">
        <v>131</v>
      </c>
      <c r="AU208" s="144" t="s">
        <v>90</v>
      </c>
      <c r="AY208" s="16" t="s">
        <v>129</v>
      </c>
      <c r="BE208" s="145">
        <f>IF(N208="základní",J208,0)</f>
        <v>0</v>
      </c>
      <c r="BF208" s="145">
        <f>IF(N208="snížená",J208,0)</f>
        <v>0</v>
      </c>
      <c r="BG208" s="145">
        <f>IF(N208="zákl. přenesená",J208,0)</f>
        <v>0</v>
      </c>
      <c r="BH208" s="145">
        <f>IF(N208="sníž. přenesená",J208,0)</f>
        <v>0</v>
      </c>
      <c r="BI208" s="145">
        <f>IF(N208="nulová",J208,0)</f>
        <v>0</v>
      </c>
      <c r="BJ208" s="16" t="s">
        <v>88</v>
      </c>
      <c r="BK208" s="145">
        <f>ROUND(I208*H208,2)</f>
        <v>0</v>
      </c>
      <c r="BL208" s="16" t="s">
        <v>135</v>
      </c>
      <c r="BM208" s="144" t="s">
        <v>324</v>
      </c>
    </row>
    <row r="209" spans="2:65" s="12" customFormat="1">
      <c r="B209" s="150"/>
      <c r="D209" s="146" t="s">
        <v>149</v>
      </c>
      <c r="E209" s="151" t="s">
        <v>1</v>
      </c>
      <c r="F209" s="152" t="s">
        <v>325</v>
      </c>
      <c r="H209" s="153">
        <v>28</v>
      </c>
      <c r="I209" s="154"/>
      <c r="L209" s="150"/>
      <c r="M209" s="155"/>
      <c r="T209" s="156"/>
      <c r="AT209" s="151" t="s">
        <v>149</v>
      </c>
      <c r="AU209" s="151" t="s">
        <v>90</v>
      </c>
      <c r="AV209" s="12" t="s">
        <v>90</v>
      </c>
      <c r="AW209" s="12" t="s">
        <v>36</v>
      </c>
      <c r="AX209" s="12" t="s">
        <v>88</v>
      </c>
      <c r="AY209" s="151" t="s">
        <v>129</v>
      </c>
    </row>
    <row r="210" spans="2:65" s="1" customFormat="1" ht="24.2" customHeight="1">
      <c r="B210" s="31"/>
      <c r="C210" s="132" t="s">
        <v>326</v>
      </c>
      <c r="D210" s="132" t="s">
        <v>131</v>
      </c>
      <c r="E210" s="133" t="s">
        <v>327</v>
      </c>
      <c r="F210" s="134" t="s">
        <v>328</v>
      </c>
      <c r="G210" s="135" t="s">
        <v>329</v>
      </c>
      <c r="H210" s="136">
        <v>13</v>
      </c>
      <c r="I210" s="137">
        <v>0</v>
      </c>
      <c r="J210" s="138">
        <f>ROUND(I210*H210,2)</f>
        <v>0</v>
      </c>
      <c r="K210" s="139"/>
      <c r="L210" s="31"/>
      <c r="M210" s="140" t="s">
        <v>1</v>
      </c>
      <c r="N210" s="141" t="s">
        <v>45</v>
      </c>
      <c r="P210" s="142">
        <f>O210*H210</f>
        <v>0</v>
      </c>
      <c r="Q210" s="142">
        <v>0.24457999999999999</v>
      </c>
      <c r="R210" s="142">
        <f>Q210*H210</f>
        <v>3.1795399999999998</v>
      </c>
      <c r="S210" s="142">
        <v>0</v>
      </c>
      <c r="T210" s="143">
        <f>S210*H210</f>
        <v>0</v>
      </c>
      <c r="AR210" s="144" t="s">
        <v>135</v>
      </c>
      <c r="AT210" s="144" t="s">
        <v>131</v>
      </c>
      <c r="AU210" s="144" t="s">
        <v>90</v>
      </c>
      <c r="AY210" s="16" t="s">
        <v>129</v>
      </c>
      <c r="BE210" s="145">
        <f>IF(N210="základní",J210,0)</f>
        <v>0</v>
      </c>
      <c r="BF210" s="145">
        <f>IF(N210="snížená",J210,0)</f>
        <v>0</v>
      </c>
      <c r="BG210" s="145">
        <f>IF(N210="zákl. přenesená",J210,0)</f>
        <v>0</v>
      </c>
      <c r="BH210" s="145">
        <f>IF(N210="sníž. přenesená",J210,0)</f>
        <v>0</v>
      </c>
      <c r="BI210" s="145">
        <f>IF(N210="nulová",J210,0)</f>
        <v>0</v>
      </c>
      <c r="BJ210" s="16" t="s">
        <v>88</v>
      </c>
      <c r="BK210" s="145">
        <f>ROUND(I210*H210,2)</f>
        <v>0</v>
      </c>
      <c r="BL210" s="16" t="s">
        <v>135</v>
      </c>
      <c r="BM210" s="144" t="s">
        <v>330</v>
      </c>
    </row>
    <row r="211" spans="2:65" s="1" customFormat="1" ht="16.5" customHeight="1">
      <c r="B211" s="31"/>
      <c r="C211" s="132" t="s">
        <v>331</v>
      </c>
      <c r="D211" s="132" t="s">
        <v>131</v>
      </c>
      <c r="E211" s="133" t="s">
        <v>332</v>
      </c>
      <c r="F211" s="134" t="s">
        <v>333</v>
      </c>
      <c r="G211" s="135" t="s">
        <v>329</v>
      </c>
      <c r="H211" s="136">
        <v>3</v>
      </c>
      <c r="I211" s="137">
        <v>0</v>
      </c>
      <c r="J211" s="138">
        <f>ROUND(I211*H211,2)</f>
        <v>0</v>
      </c>
      <c r="K211" s="139"/>
      <c r="L211" s="31"/>
      <c r="M211" s="140" t="s">
        <v>1</v>
      </c>
      <c r="N211" s="141" t="s">
        <v>45</v>
      </c>
      <c r="P211" s="142">
        <f>O211*H211</f>
        <v>0</v>
      </c>
      <c r="Q211" s="142">
        <v>7.2870000000000004E-2</v>
      </c>
      <c r="R211" s="142">
        <f>Q211*H211</f>
        <v>0.21861000000000003</v>
      </c>
      <c r="S211" s="142">
        <v>0</v>
      </c>
      <c r="T211" s="143">
        <f>S211*H211</f>
        <v>0</v>
      </c>
      <c r="AR211" s="144" t="s">
        <v>135</v>
      </c>
      <c r="AT211" s="144" t="s">
        <v>131</v>
      </c>
      <c r="AU211" s="144" t="s">
        <v>90</v>
      </c>
      <c r="AY211" s="16" t="s">
        <v>129</v>
      </c>
      <c r="BE211" s="145">
        <f>IF(N211="základní",J211,0)</f>
        <v>0</v>
      </c>
      <c r="BF211" s="145">
        <f>IF(N211="snížená",J211,0)</f>
        <v>0</v>
      </c>
      <c r="BG211" s="145">
        <f>IF(N211="zákl. přenesená",J211,0)</f>
        <v>0</v>
      </c>
      <c r="BH211" s="145">
        <f>IF(N211="sníž. přenesená",J211,0)</f>
        <v>0</v>
      </c>
      <c r="BI211" s="145">
        <f>IF(N211="nulová",J211,0)</f>
        <v>0</v>
      </c>
      <c r="BJ211" s="16" t="s">
        <v>88</v>
      </c>
      <c r="BK211" s="145">
        <f>ROUND(I211*H211,2)</f>
        <v>0</v>
      </c>
      <c r="BL211" s="16" t="s">
        <v>135</v>
      </c>
      <c r="BM211" s="144" t="s">
        <v>334</v>
      </c>
    </row>
    <row r="212" spans="2:65" s="1" customFormat="1" ht="16.5" customHeight="1">
      <c r="B212" s="31"/>
      <c r="C212" s="170" t="s">
        <v>335</v>
      </c>
      <c r="D212" s="170" t="s">
        <v>246</v>
      </c>
      <c r="E212" s="171" t="s">
        <v>336</v>
      </c>
      <c r="F212" s="172" t="s">
        <v>337</v>
      </c>
      <c r="G212" s="173" t="s">
        <v>329</v>
      </c>
      <c r="H212" s="174">
        <v>3</v>
      </c>
      <c r="I212" s="175">
        <v>0</v>
      </c>
      <c r="J212" s="176">
        <f>ROUND(I212*H212,2)</f>
        <v>0</v>
      </c>
      <c r="K212" s="177"/>
      <c r="L212" s="178"/>
      <c r="M212" s="179" t="s">
        <v>1</v>
      </c>
      <c r="N212" s="180" t="s">
        <v>45</v>
      </c>
      <c r="P212" s="142">
        <f>O212*H212</f>
        <v>0</v>
      </c>
      <c r="Q212" s="142">
        <v>0.02</v>
      </c>
      <c r="R212" s="142">
        <f>Q212*H212</f>
        <v>0.06</v>
      </c>
      <c r="S212" s="142">
        <v>0</v>
      </c>
      <c r="T212" s="143">
        <f>S212*H212</f>
        <v>0</v>
      </c>
      <c r="AR212" s="144" t="s">
        <v>166</v>
      </c>
      <c r="AT212" s="144" t="s">
        <v>246</v>
      </c>
      <c r="AU212" s="144" t="s">
        <v>90</v>
      </c>
      <c r="AY212" s="16" t="s">
        <v>129</v>
      </c>
      <c r="BE212" s="145">
        <f>IF(N212="základní",J212,0)</f>
        <v>0</v>
      </c>
      <c r="BF212" s="145">
        <f>IF(N212="snížená",J212,0)</f>
        <v>0</v>
      </c>
      <c r="BG212" s="145">
        <f>IF(N212="zákl. přenesená",J212,0)</f>
        <v>0</v>
      </c>
      <c r="BH212" s="145">
        <f>IF(N212="sníž. přenesená",J212,0)</f>
        <v>0</v>
      </c>
      <c r="BI212" s="145">
        <f>IF(N212="nulová",J212,0)</f>
        <v>0</v>
      </c>
      <c r="BJ212" s="16" t="s">
        <v>88</v>
      </c>
      <c r="BK212" s="145">
        <f>ROUND(I212*H212,2)</f>
        <v>0</v>
      </c>
      <c r="BL212" s="16" t="s">
        <v>135</v>
      </c>
      <c r="BM212" s="144" t="s">
        <v>338</v>
      </c>
    </row>
    <row r="213" spans="2:65" s="1" customFormat="1" ht="21.75" customHeight="1">
      <c r="B213" s="31"/>
      <c r="C213" s="132" t="s">
        <v>339</v>
      </c>
      <c r="D213" s="132" t="s">
        <v>131</v>
      </c>
      <c r="E213" s="133" t="s">
        <v>340</v>
      </c>
      <c r="F213" s="134" t="s">
        <v>341</v>
      </c>
      <c r="G213" s="135" t="s">
        <v>329</v>
      </c>
      <c r="H213" s="136">
        <v>9</v>
      </c>
      <c r="I213" s="137">
        <v>0</v>
      </c>
      <c r="J213" s="138">
        <f>ROUND(I213*H213,2)</f>
        <v>0</v>
      </c>
      <c r="K213" s="139"/>
      <c r="L213" s="31"/>
      <c r="M213" s="140" t="s">
        <v>1</v>
      </c>
      <c r="N213" s="141" t="s">
        <v>45</v>
      </c>
      <c r="P213" s="142">
        <f>O213*H213</f>
        <v>0</v>
      </c>
      <c r="Q213" s="142">
        <v>0.35743999999999998</v>
      </c>
      <c r="R213" s="142">
        <f>Q213*H213</f>
        <v>3.2169599999999998</v>
      </c>
      <c r="S213" s="142">
        <v>0</v>
      </c>
      <c r="T213" s="143">
        <f>S213*H213</f>
        <v>0</v>
      </c>
      <c r="AR213" s="144" t="s">
        <v>135</v>
      </c>
      <c r="AT213" s="144" t="s">
        <v>131</v>
      </c>
      <c r="AU213" s="144" t="s">
        <v>90</v>
      </c>
      <c r="AY213" s="16" t="s">
        <v>129</v>
      </c>
      <c r="BE213" s="145">
        <f>IF(N213="základní",J213,0)</f>
        <v>0</v>
      </c>
      <c r="BF213" s="145">
        <f>IF(N213="snížená",J213,0)</f>
        <v>0</v>
      </c>
      <c r="BG213" s="145">
        <f>IF(N213="zákl. přenesená",J213,0)</f>
        <v>0</v>
      </c>
      <c r="BH213" s="145">
        <f>IF(N213="sníž. přenesená",J213,0)</f>
        <v>0</v>
      </c>
      <c r="BI213" s="145">
        <f>IF(N213="nulová",J213,0)</f>
        <v>0</v>
      </c>
      <c r="BJ213" s="16" t="s">
        <v>88</v>
      </c>
      <c r="BK213" s="145">
        <f>ROUND(I213*H213,2)</f>
        <v>0</v>
      </c>
      <c r="BL213" s="16" t="s">
        <v>135</v>
      </c>
      <c r="BM213" s="144" t="s">
        <v>342</v>
      </c>
    </row>
    <row r="214" spans="2:65" s="12" customFormat="1">
      <c r="B214" s="150"/>
      <c r="D214" s="146" t="s">
        <v>149</v>
      </c>
      <c r="E214" s="151" t="s">
        <v>1</v>
      </c>
      <c r="F214" s="152" t="s">
        <v>343</v>
      </c>
      <c r="H214" s="153">
        <v>9</v>
      </c>
      <c r="I214" s="154"/>
      <c r="L214" s="150"/>
      <c r="M214" s="155"/>
      <c r="T214" s="156"/>
      <c r="AT214" s="151" t="s">
        <v>149</v>
      </c>
      <c r="AU214" s="151" t="s">
        <v>90</v>
      </c>
      <c r="AV214" s="12" t="s">
        <v>90</v>
      </c>
      <c r="AW214" s="12" t="s">
        <v>36</v>
      </c>
      <c r="AX214" s="12" t="s">
        <v>88</v>
      </c>
      <c r="AY214" s="151" t="s">
        <v>129</v>
      </c>
    </row>
    <row r="215" spans="2:65" s="1" customFormat="1" ht="24.2" customHeight="1">
      <c r="B215" s="31"/>
      <c r="C215" s="170" t="s">
        <v>344</v>
      </c>
      <c r="D215" s="170" t="s">
        <v>246</v>
      </c>
      <c r="E215" s="171" t="s">
        <v>345</v>
      </c>
      <c r="F215" s="172" t="s">
        <v>346</v>
      </c>
      <c r="G215" s="173" t="s">
        <v>329</v>
      </c>
      <c r="H215" s="174">
        <v>8</v>
      </c>
      <c r="I215" s="175">
        <v>0</v>
      </c>
      <c r="J215" s="176">
        <f>ROUND(I215*H215,2)</f>
        <v>0</v>
      </c>
      <c r="K215" s="177"/>
      <c r="L215" s="178"/>
      <c r="M215" s="179" t="s">
        <v>1</v>
      </c>
      <c r="N215" s="180" t="s">
        <v>45</v>
      </c>
      <c r="P215" s="142">
        <f>O215*H215</f>
        <v>0</v>
      </c>
      <c r="Q215" s="142">
        <v>5.6599999999999998E-2</v>
      </c>
      <c r="R215" s="142">
        <f>Q215*H215</f>
        <v>0.45279999999999998</v>
      </c>
      <c r="S215" s="142">
        <v>0</v>
      </c>
      <c r="T215" s="143">
        <f>S215*H215</f>
        <v>0</v>
      </c>
      <c r="AR215" s="144" t="s">
        <v>166</v>
      </c>
      <c r="AT215" s="144" t="s">
        <v>246</v>
      </c>
      <c r="AU215" s="144" t="s">
        <v>90</v>
      </c>
      <c r="AY215" s="16" t="s">
        <v>129</v>
      </c>
      <c r="BE215" s="145">
        <f>IF(N215="základní",J215,0)</f>
        <v>0</v>
      </c>
      <c r="BF215" s="145">
        <f>IF(N215="snížená",J215,0)</f>
        <v>0</v>
      </c>
      <c r="BG215" s="145">
        <f>IF(N215="zákl. přenesená",J215,0)</f>
        <v>0</v>
      </c>
      <c r="BH215" s="145">
        <f>IF(N215="sníž. přenesená",J215,0)</f>
        <v>0</v>
      </c>
      <c r="BI215" s="145">
        <f>IF(N215="nulová",J215,0)</f>
        <v>0</v>
      </c>
      <c r="BJ215" s="16" t="s">
        <v>88</v>
      </c>
      <c r="BK215" s="145">
        <f>ROUND(I215*H215,2)</f>
        <v>0</v>
      </c>
      <c r="BL215" s="16" t="s">
        <v>135</v>
      </c>
      <c r="BM215" s="144" t="s">
        <v>347</v>
      </c>
    </row>
    <row r="216" spans="2:65" s="1" customFormat="1" ht="24.2" customHeight="1">
      <c r="B216" s="31"/>
      <c r="C216" s="170" t="s">
        <v>348</v>
      </c>
      <c r="D216" s="170" t="s">
        <v>246</v>
      </c>
      <c r="E216" s="171" t="s">
        <v>349</v>
      </c>
      <c r="F216" s="172" t="s">
        <v>350</v>
      </c>
      <c r="G216" s="173" t="s">
        <v>329</v>
      </c>
      <c r="H216" s="174">
        <v>1</v>
      </c>
      <c r="I216" s="175">
        <v>0</v>
      </c>
      <c r="J216" s="176">
        <f>ROUND(I216*H216,2)</f>
        <v>0</v>
      </c>
      <c r="K216" s="177"/>
      <c r="L216" s="178"/>
      <c r="M216" s="179" t="s">
        <v>1</v>
      </c>
      <c r="N216" s="180" t="s">
        <v>45</v>
      </c>
      <c r="P216" s="142">
        <f>O216*H216</f>
        <v>0</v>
      </c>
      <c r="Q216" s="142">
        <v>0.08</v>
      </c>
      <c r="R216" s="142">
        <f>Q216*H216</f>
        <v>0.08</v>
      </c>
      <c r="S216" s="142">
        <v>0</v>
      </c>
      <c r="T216" s="143">
        <f>S216*H216</f>
        <v>0</v>
      </c>
      <c r="AR216" s="144" t="s">
        <v>166</v>
      </c>
      <c r="AT216" s="144" t="s">
        <v>246</v>
      </c>
      <c r="AU216" s="144" t="s">
        <v>90</v>
      </c>
      <c r="AY216" s="16" t="s">
        <v>129</v>
      </c>
      <c r="BE216" s="145">
        <f>IF(N216="základní",J216,0)</f>
        <v>0</v>
      </c>
      <c r="BF216" s="145">
        <f>IF(N216="snížená",J216,0)</f>
        <v>0</v>
      </c>
      <c r="BG216" s="145">
        <f>IF(N216="zákl. přenesená",J216,0)</f>
        <v>0</v>
      </c>
      <c r="BH216" s="145">
        <f>IF(N216="sníž. přenesená",J216,0)</f>
        <v>0</v>
      </c>
      <c r="BI216" s="145">
        <f>IF(N216="nulová",J216,0)</f>
        <v>0</v>
      </c>
      <c r="BJ216" s="16" t="s">
        <v>88</v>
      </c>
      <c r="BK216" s="145">
        <f>ROUND(I216*H216,2)</f>
        <v>0</v>
      </c>
      <c r="BL216" s="16" t="s">
        <v>135</v>
      </c>
      <c r="BM216" s="144" t="s">
        <v>351</v>
      </c>
    </row>
    <row r="217" spans="2:65" s="1" customFormat="1" ht="16.5" customHeight="1">
      <c r="B217" s="31"/>
      <c r="C217" s="132" t="s">
        <v>352</v>
      </c>
      <c r="D217" s="132" t="s">
        <v>131</v>
      </c>
      <c r="E217" s="133" t="s">
        <v>353</v>
      </c>
      <c r="F217" s="134" t="s">
        <v>354</v>
      </c>
      <c r="G217" s="135" t="s">
        <v>329</v>
      </c>
      <c r="H217" s="136">
        <v>6</v>
      </c>
      <c r="I217" s="137">
        <v>0</v>
      </c>
      <c r="J217" s="138">
        <f>ROUND(I217*H217,2)</f>
        <v>0</v>
      </c>
      <c r="K217" s="139"/>
      <c r="L217" s="31"/>
      <c r="M217" s="140" t="s">
        <v>1</v>
      </c>
      <c r="N217" s="141" t="s">
        <v>45</v>
      </c>
      <c r="P217" s="142">
        <f>O217*H217</f>
        <v>0</v>
      </c>
      <c r="Q217" s="142">
        <v>0</v>
      </c>
      <c r="R217" s="142">
        <f>Q217*H217</f>
        <v>0</v>
      </c>
      <c r="S217" s="142">
        <v>0.48199999999999998</v>
      </c>
      <c r="T217" s="143">
        <f>S217*H217</f>
        <v>2.8919999999999999</v>
      </c>
      <c r="AR217" s="144" t="s">
        <v>135</v>
      </c>
      <c r="AT217" s="144" t="s">
        <v>131</v>
      </c>
      <c r="AU217" s="144" t="s">
        <v>90</v>
      </c>
      <c r="AY217" s="16" t="s">
        <v>129</v>
      </c>
      <c r="BE217" s="145">
        <f>IF(N217="základní",J217,0)</f>
        <v>0</v>
      </c>
      <c r="BF217" s="145">
        <f>IF(N217="snížená",J217,0)</f>
        <v>0</v>
      </c>
      <c r="BG217" s="145">
        <f>IF(N217="zákl. přenesená",J217,0)</f>
        <v>0</v>
      </c>
      <c r="BH217" s="145">
        <f>IF(N217="sníž. přenesená",J217,0)</f>
        <v>0</v>
      </c>
      <c r="BI217" s="145">
        <f>IF(N217="nulová",J217,0)</f>
        <v>0</v>
      </c>
      <c r="BJ217" s="16" t="s">
        <v>88</v>
      </c>
      <c r="BK217" s="145">
        <f>ROUND(I217*H217,2)</f>
        <v>0</v>
      </c>
      <c r="BL217" s="16" t="s">
        <v>135</v>
      </c>
      <c r="BM217" s="144" t="s">
        <v>355</v>
      </c>
    </row>
    <row r="218" spans="2:65" s="12" customFormat="1">
      <c r="B218" s="150"/>
      <c r="D218" s="146" t="s">
        <v>149</v>
      </c>
      <c r="E218" s="151" t="s">
        <v>1</v>
      </c>
      <c r="F218" s="152" t="s">
        <v>356</v>
      </c>
      <c r="H218" s="153">
        <v>6</v>
      </c>
      <c r="I218" s="154"/>
      <c r="L218" s="150"/>
      <c r="M218" s="155"/>
      <c r="T218" s="156"/>
      <c r="AT218" s="151" t="s">
        <v>149</v>
      </c>
      <c r="AU218" s="151" t="s">
        <v>90</v>
      </c>
      <c r="AV218" s="12" t="s">
        <v>90</v>
      </c>
      <c r="AW218" s="12" t="s">
        <v>36</v>
      </c>
      <c r="AX218" s="12" t="s">
        <v>88</v>
      </c>
      <c r="AY218" s="151" t="s">
        <v>129</v>
      </c>
    </row>
    <row r="219" spans="2:65" s="1" customFormat="1" ht="21.75" customHeight="1">
      <c r="B219" s="31"/>
      <c r="C219" s="132" t="s">
        <v>357</v>
      </c>
      <c r="D219" s="132" t="s">
        <v>131</v>
      </c>
      <c r="E219" s="133" t="s">
        <v>358</v>
      </c>
      <c r="F219" s="134" t="s">
        <v>359</v>
      </c>
      <c r="G219" s="135" t="s">
        <v>329</v>
      </c>
      <c r="H219" s="136">
        <v>1</v>
      </c>
      <c r="I219" s="137">
        <v>0</v>
      </c>
      <c r="J219" s="138">
        <f>ROUND(I219*H219,2)</f>
        <v>0</v>
      </c>
      <c r="K219" s="139"/>
      <c r="L219" s="31"/>
      <c r="M219" s="140" t="s">
        <v>1</v>
      </c>
      <c r="N219" s="141" t="s">
        <v>45</v>
      </c>
      <c r="P219" s="142">
        <f>O219*H219</f>
        <v>0</v>
      </c>
      <c r="Q219" s="142">
        <v>0</v>
      </c>
      <c r="R219" s="142">
        <f>Q219*H219</f>
        <v>0</v>
      </c>
      <c r="S219" s="142">
        <v>8.6999999999999994E-2</v>
      </c>
      <c r="T219" s="143">
        <f>S219*H219</f>
        <v>8.6999999999999994E-2</v>
      </c>
      <c r="AR219" s="144" t="s">
        <v>135</v>
      </c>
      <c r="AT219" s="144" t="s">
        <v>131</v>
      </c>
      <c r="AU219" s="144" t="s">
        <v>90</v>
      </c>
      <c r="AY219" s="16" t="s">
        <v>129</v>
      </c>
      <c r="BE219" s="145">
        <f>IF(N219="základní",J219,0)</f>
        <v>0</v>
      </c>
      <c r="BF219" s="145">
        <f>IF(N219="snížená",J219,0)</f>
        <v>0</v>
      </c>
      <c r="BG219" s="145">
        <f>IF(N219="zákl. přenesená",J219,0)</f>
        <v>0</v>
      </c>
      <c r="BH219" s="145">
        <f>IF(N219="sníž. přenesená",J219,0)</f>
        <v>0</v>
      </c>
      <c r="BI219" s="145">
        <f>IF(N219="nulová",J219,0)</f>
        <v>0</v>
      </c>
      <c r="BJ219" s="16" t="s">
        <v>88</v>
      </c>
      <c r="BK219" s="145">
        <f>ROUND(I219*H219,2)</f>
        <v>0</v>
      </c>
      <c r="BL219" s="16" t="s">
        <v>135</v>
      </c>
      <c r="BM219" s="144" t="s">
        <v>360</v>
      </c>
    </row>
    <row r="220" spans="2:65" s="1" customFormat="1" ht="24.2" customHeight="1">
      <c r="B220" s="31"/>
      <c r="C220" s="132" t="s">
        <v>361</v>
      </c>
      <c r="D220" s="132" t="s">
        <v>131</v>
      </c>
      <c r="E220" s="133" t="s">
        <v>362</v>
      </c>
      <c r="F220" s="134" t="s">
        <v>363</v>
      </c>
      <c r="G220" s="135" t="s">
        <v>158</v>
      </c>
      <c r="H220" s="136">
        <v>10</v>
      </c>
      <c r="I220" s="137">
        <v>0</v>
      </c>
      <c r="J220" s="138">
        <f>ROUND(I220*H220,2)</f>
        <v>0</v>
      </c>
      <c r="K220" s="139"/>
      <c r="L220" s="31"/>
      <c r="M220" s="140" t="s">
        <v>1</v>
      </c>
      <c r="N220" s="141" t="s">
        <v>45</v>
      </c>
      <c r="P220" s="142">
        <f>O220*H220</f>
        <v>0</v>
      </c>
      <c r="Q220" s="142">
        <v>0</v>
      </c>
      <c r="R220" s="142">
        <f>Q220*H220</f>
        <v>0</v>
      </c>
      <c r="S220" s="142">
        <v>0.9</v>
      </c>
      <c r="T220" s="143">
        <f>S220*H220</f>
        <v>9</v>
      </c>
      <c r="AR220" s="144" t="s">
        <v>135</v>
      </c>
      <c r="AT220" s="144" t="s">
        <v>131</v>
      </c>
      <c r="AU220" s="144" t="s">
        <v>90</v>
      </c>
      <c r="AY220" s="16" t="s">
        <v>129</v>
      </c>
      <c r="BE220" s="145">
        <f>IF(N220="základní",J220,0)</f>
        <v>0</v>
      </c>
      <c r="BF220" s="145">
        <f>IF(N220="snížená",J220,0)</f>
        <v>0</v>
      </c>
      <c r="BG220" s="145">
        <f>IF(N220="zákl. přenesená",J220,0)</f>
        <v>0</v>
      </c>
      <c r="BH220" s="145">
        <f>IF(N220="sníž. přenesená",J220,0)</f>
        <v>0</v>
      </c>
      <c r="BI220" s="145">
        <f>IF(N220="nulová",J220,0)</f>
        <v>0</v>
      </c>
      <c r="BJ220" s="16" t="s">
        <v>88</v>
      </c>
      <c r="BK220" s="145">
        <f>ROUND(I220*H220,2)</f>
        <v>0</v>
      </c>
      <c r="BL220" s="16" t="s">
        <v>135</v>
      </c>
      <c r="BM220" s="144" t="s">
        <v>364</v>
      </c>
    </row>
    <row r="221" spans="2:65" s="11" customFormat="1" ht="22.9" customHeight="1">
      <c r="B221" s="120"/>
      <c r="D221" s="121" t="s">
        <v>79</v>
      </c>
      <c r="E221" s="130" t="s">
        <v>365</v>
      </c>
      <c r="F221" s="130" t="s">
        <v>366</v>
      </c>
      <c r="I221" s="123"/>
      <c r="J221" s="131">
        <f>BK221</f>
        <v>0</v>
      </c>
      <c r="L221" s="120"/>
      <c r="M221" s="125"/>
      <c r="P221" s="126">
        <f>SUM(P222:P237)</f>
        <v>0</v>
      </c>
      <c r="R221" s="126">
        <f>SUM(R222:R237)</f>
        <v>0</v>
      </c>
      <c r="T221" s="127">
        <f>SUM(T222:T237)</f>
        <v>0</v>
      </c>
      <c r="AR221" s="121" t="s">
        <v>88</v>
      </c>
      <c r="AT221" s="128" t="s">
        <v>79</v>
      </c>
      <c r="AU221" s="128" t="s">
        <v>88</v>
      </c>
      <c r="AY221" s="121" t="s">
        <v>129</v>
      </c>
      <c r="BK221" s="129">
        <f>SUM(BK222:BK237)</f>
        <v>0</v>
      </c>
    </row>
    <row r="222" spans="2:65" s="1" customFormat="1" ht="21.75" customHeight="1">
      <c r="B222" s="31"/>
      <c r="C222" s="132" t="s">
        <v>367</v>
      </c>
      <c r="D222" s="132" t="s">
        <v>131</v>
      </c>
      <c r="E222" s="133" t="s">
        <v>368</v>
      </c>
      <c r="F222" s="134" t="s">
        <v>369</v>
      </c>
      <c r="G222" s="135" t="s">
        <v>224</v>
      </c>
      <c r="H222" s="136">
        <v>295</v>
      </c>
      <c r="I222" s="137">
        <v>0</v>
      </c>
      <c r="J222" s="138">
        <f>ROUND(I222*H222,2)</f>
        <v>0</v>
      </c>
      <c r="K222" s="139"/>
      <c r="L222" s="31"/>
      <c r="M222" s="140" t="s">
        <v>1</v>
      </c>
      <c r="N222" s="141" t="s">
        <v>45</v>
      </c>
      <c r="P222" s="142">
        <f>O222*H222</f>
        <v>0</v>
      </c>
      <c r="Q222" s="142">
        <v>0</v>
      </c>
      <c r="R222" s="142">
        <f>Q222*H222</f>
        <v>0</v>
      </c>
      <c r="S222" s="142">
        <v>0</v>
      </c>
      <c r="T222" s="143">
        <f>S222*H222</f>
        <v>0</v>
      </c>
      <c r="AR222" s="144" t="s">
        <v>135</v>
      </c>
      <c r="AT222" s="144" t="s">
        <v>131</v>
      </c>
      <c r="AU222" s="144" t="s">
        <v>90</v>
      </c>
      <c r="AY222" s="16" t="s">
        <v>129</v>
      </c>
      <c r="BE222" s="145">
        <f>IF(N222="základní",J222,0)</f>
        <v>0</v>
      </c>
      <c r="BF222" s="145">
        <f>IF(N222="snížená",J222,0)</f>
        <v>0</v>
      </c>
      <c r="BG222" s="145">
        <f>IF(N222="zákl. přenesená",J222,0)</f>
        <v>0</v>
      </c>
      <c r="BH222" s="145">
        <f>IF(N222="sníž. přenesená",J222,0)</f>
        <v>0</v>
      </c>
      <c r="BI222" s="145">
        <f>IF(N222="nulová",J222,0)</f>
        <v>0</v>
      </c>
      <c r="BJ222" s="16" t="s">
        <v>88</v>
      </c>
      <c r="BK222" s="145">
        <f>ROUND(I222*H222,2)</f>
        <v>0</v>
      </c>
      <c r="BL222" s="16" t="s">
        <v>135</v>
      </c>
      <c r="BM222" s="144" t="s">
        <v>370</v>
      </c>
    </row>
    <row r="223" spans="2:65" s="12" customFormat="1">
      <c r="B223" s="150"/>
      <c r="D223" s="146" t="s">
        <v>149</v>
      </c>
      <c r="E223" s="151" t="s">
        <v>1</v>
      </c>
      <c r="F223" s="152" t="s">
        <v>371</v>
      </c>
      <c r="H223" s="153">
        <v>295</v>
      </c>
      <c r="I223" s="154"/>
      <c r="L223" s="150"/>
      <c r="M223" s="155"/>
      <c r="T223" s="156"/>
      <c r="AT223" s="151" t="s">
        <v>149</v>
      </c>
      <c r="AU223" s="151" t="s">
        <v>90</v>
      </c>
      <c r="AV223" s="12" t="s">
        <v>90</v>
      </c>
      <c r="AW223" s="12" t="s">
        <v>36</v>
      </c>
      <c r="AX223" s="12" t="s">
        <v>88</v>
      </c>
      <c r="AY223" s="151" t="s">
        <v>129</v>
      </c>
    </row>
    <row r="224" spans="2:65" s="1" customFormat="1" ht="24.2" customHeight="1">
      <c r="B224" s="31"/>
      <c r="C224" s="132" t="s">
        <v>372</v>
      </c>
      <c r="D224" s="132" t="s">
        <v>131</v>
      </c>
      <c r="E224" s="133" t="s">
        <v>373</v>
      </c>
      <c r="F224" s="134" t="s">
        <v>374</v>
      </c>
      <c r="G224" s="135" t="s">
        <v>224</v>
      </c>
      <c r="H224" s="136">
        <v>2655</v>
      </c>
      <c r="I224" s="137">
        <v>0</v>
      </c>
      <c r="J224" s="138">
        <f>ROUND(I224*H224,2)</f>
        <v>0</v>
      </c>
      <c r="K224" s="139"/>
      <c r="L224" s="31"/>
      <c r="M224" s="140" t="s">
        <v>1</v>
      </c>
      <c r="N224" s="141" t="s">
        <v>45</v>
      </c>
      <c r="P224" s="142">
        <f>O224*H224</f>
        <v>0</v>
      </c>
      <c r="Q224" s="142">
        <v>0</v>
      </c>
      <c r="R224" s="142">
        <f>Q224*H224</f>
        <v>0</v>
      </c>
      <c r="S224" s="142">
        <v>0</v>
      </c>
      <c r="T224" s="143">
        <f>S224*H224</f>
        <v>0</v>
      </c>
      <c r="AR224" s="144" t="s">
        <v>135</v>
      </c>
      <c r="AT224" s="144" t="s">
        <v>131</v>
      </c>
      <c r="AU224" s="144" t="s">
        <v>90</v>
      </c>
      <c r="AY224" s="16" t="s">
        <v>129</v>
      </c>
      <c r="BE224" s="145">
        <f>IF(N224="základní",J224,0)</f>
        <v>0</v>
      </c>
      <c r="BF224" s="145">
        <f>IF(N224="snížená",J224,0)</f>
        <v>0</v>
      </c>
      <c r="BG224" s="145">
        <f>IF(N224="zákl. přenesená",J224,0)</f>
        <v>0</v>
      </c>
      <c r="BH224" s="145">
        <f>IF(N224="sníž. přenesená",J224,0)</f>
        <v>0</v>
      </c>
      <c r="BI224" s="145">
        <f>IF(N224="nulová",J224,0)</f>
        <v>0</v>
      </c>
      <c r="BJ224" s="16" t="s">
        <v>88</v>
      </c>
      <c r="BK224" s="145">
        <f>ROUND(I224*H224,2)</f>
        <v>0</v>
      </c>
      <c r="BL224" s="16" t="s">
        <v>135</v>
      </c>
      <c r="BM224" s="144" t="s">
        <v>375</v>
      </c>
    </row>
    <row r="225" spans="2:65" s="12" customFormat="1">
      <c r="B225" s="150"/>
      <c r="D225" s="146" t="s">
        <v>149</v>
      </c>
      <c r="F225" s="152" t="s">
        <v>376</v>
      </c>
      <c r="H225" s="153">
        <v>2655</v>
      </c>
      <c r="I225" s="154"/>
      <c r="L225" s="150"/>
      <c r="M225" s="155"/>
      <c r="T225" s="156"/>
      <c r="AT225" s="151" t="s">
        <v>149</v>
      </c>
      <c r="AU225" s="151" t="s">
        <v>90</v>
      </c>
      <c r="AV225" s="12" t="s">
        <v>90</v>
      </c>
      <c r="AW225" s="12" t="s">
        <v>4</v>
      </c>
      <c r="AX225" s="12" t="s">
        <v>88</v>
      </c>
      <c r="AY225" s="151" t="s">
        <v>129</v>
      </c>
    </row>
    <row r="226" spans="2:65" s="1" customFormat="1" ht="21.75" customHeight="1">
      <c r="B226" s="31"/>
      <c r="C226" s="132" t="s">
        <v>377</v>
      </c>
      <c r="D226" s="132" t="s">
        <v>131</v>
      </c>
      <c r="E226" s="133" t="s">
        <v>378</v>
      </c>
      <c r="F226" s="134" t="s">
        <v>379</v>
      </c>
      <c r="G226" s="135" t="s">
        <v>224</v>
      </c>
      <c r="H226" s="136">
        <v>94.272000000000006</v>
      </c>
      <c r="I226" s="137">
        <v>0</v>
      </c>
      <c r="J226" s="138">
        <f>ROUND(I226*H226,2)</f>
        <v>0</v>
      </c>
      <c r="K226" s="139"/>
      <c r="L226" s="31"/>
      <c r="M226" s="140" t="s">
        <v>1</v>
      </c>
      <c r="N226" s="141" t="s">
        <v>45</v>
      </c>
      <c r="P226" s="142">
        <f>O226*H226</f>
        <v>0</v>
      </c>
      <c r="Q226" s="142">
        <v>0</v>
      </c>
      <c r="R226" s="142">
        <f>Q226*H226</f>
        <v>0</v>
      </c>
      <c r="S226" s="142">
        <v>0</v>
      </c>
      <c r="T226" s="143">
        <f>S226*H226</f>
        <v>0</v>
      </c>
      <c r="AR226" s="144" t="s">
        <v>135</v>
      </c>
      <c r="AT226" s="144" t="s">
        <v>131</v>
      </c>
      <c r="AU226" s="144" t="s">
        <v>90</v>
      </c>
      <c r="AY226" s="16" t="s">
        <v>129</v>
      </c>
      <c r="BE226" s="145">
        <f>IF(N226="základní",J226,0)</f>
        <v>0</v>
      </c>
      <c r="BF226" s="145">
        <f>IF(N226="snížená",J226,0)</f>
        <v>0</v>
      </c>
      <c r="BG226" s="145">
        <f>IF(N226="zákl. přenesená",J226,0)</f>
        <v>0</v>
      </c>
      <c r="BH226" s="145">
        <f>IF(N226="sníž. přenesená",J226,0)</f>
        <v>0</v>
      </c>
      <c r="BI226" s="145">
        <f>IF(N226="nulová",J226,0)</f>
        <v>0</v>
      </c>
      <c r="BJ226" s="16" t="s">
        <v>88</v>
      </c>
      <c r="BK226" s="145">
        <f>ROUND(I226*H226,2)</f>
        <v>0</v>
      </c>
      <c r="BL226" s="16" t="s">
        <v>135</v>
      </c>
      <c r="BM226" s="144" t="s">
        <v>380</v>
      </c>
    </row>
    <row r="227" spans="2:65" s="12" customFormat="1">
      <c r="B227" s="150"/>
      <c r="D227" s="146" t="s">
        <v>149</v>
      </c>
      <c r="E227" s="151" t="s">
        <v>1</v>
      </c>
      <c r="F227" s="152" t="s">
        <v>381</v>
      </c>
      <c r="H227" s="153">
        <v>74.256</v>
      </c>
      <c r="I227" s="154"/>
      <c r="L227" s="150"/>
      <c r="M227" s="155"/>
      <c r="T227" s="156"/>
      <c r="AT227" s="151" t="s">
        <v>149</v>
      </c>
      <c r="AU227" s="151" t="s">
        <v>90</v>
      </c>
      <c r="AV227" s="12" t="s">
        <v>90</v>
      </c>
      <c r="AW227" s="12" t="s">
        <v>36</v>
      </c>
      <c r="AX227" s="12" t="s">
        <v>80</v>
      </c>
      <c r="AY227" s="151" t="s">
        <v>129</v>
      </c>
    </row>
    <row r="228" spans="2:65" s="12" customFormat="1">
      <c r="B228" s="150"/>
      <c r="D228" s="146" t="s">
        <v>149</v>
      </c>
      <c r="E228" s="151" t="s">
        <v>1</v>
      </c>
      <c r="F228" s="152" t="s">
        <v>382</v>
      </c>
      <c r="H228" s="153">
        <v>20.015999999999998</v>
      </c>
      <c r="I228" s="154"/>
      <c r="L228" s="150"/>
      <c r="M228" s="155"/>
      <c r="T228" s="156"/>
      <c r="AT228" s="151" t="s">
        <v>149</v>
      </c>
      <c r="AU228" s="151" t="s">
        <v>90</v>
      </c>
      <c r="AV228" s="12" t="s">
        <v>90</v>
      </c>
      <c r="AW228" s="12" t="s">
        <v>36</v>
      </c>
      <c r="AX228" s="12" t="s">
        <v>80</v>
      </c>
      <c r="AY228" s="151" t="s">
        <v>129</v>
      </c>
    </row>
    <row r="229" spans="2:65" s="13" customFormat="1">
      <c r="B229" s="157"/>
      <c r="D229" s="146" t="s">
        <v>149</v>
      </c>
      <c r="E229" s="158" t="s">
        <v>1</v>
      </c>
      <c r="F229" s="159" t="s">
        <v>191</v>
      </c>
      <c r="H229" s="160">
        <v>94.271999999999991</v>
      </c>
      <c r="I229" s="161"/>
      <c r="L229" s="157"/>
      <c r="M229" s="162"/>
      <c r="T229" s="163"/>
      <c r="AT229" s="158" t="s">
        <v>149</v>
      </c>
      <c r="AU229" s="158" t="s">
        <v>90</v>
      </c>
      <c r="AV229" s="13" t="s">
        <v>135</v>
      </c>
      <c r="AW229" s="13" t="s">
        <v>36</v>
      </c>
      <c r="AX229" s="13" t="s">
        <v>88</v>
      </c>
      <c r="AY229" s="158" t="s">
        <v>129</v>
      </c>
    </row>
    <row r="230" spans="2:65" s="1" customFormat="1" ht="24.2" customHeight="1">
      <c r="B230" s="31"/>
      <c r="C230" s="132" t="s">
        <v>383</v>
      </c>
      <c r="D230" s="132" t="s">
        <v>131</v>
      </c>
      <c r="E230" s="133" t="s">
        <v>384</v>
      </c>
      <c r="F230" s="134" t="s">
        <v>385</v>
      </c>
      <c r="G230" s="135" t="s">
        <v>224</v>
      </c>
      <c r="H230" s="136">
        <v>377.08800000000002</v>
      </c>
      <c r="I230" s="137">
        <v>0</v>
      </c>
      <c r="J230" s="138">
        <f>ROUND(I230*H230,2)</f>
        <v>0</v>
      </c>
      <c r="K230" s="139"/>
      <c r="L230" s="31"/>
      <c r="M230" s="140" t="s">
        <v>1</v>
      </c>
      <c r="N230" s="141" t="s">
        <v>45</v>
      </c>
      <c r="P230" s="142">
        <f>O230*H230</f>
        <v>0</v>
      </c>
      <c r="Q230" s="142">
        <v>0</v>
      </c>
      <c r="R230" s="142">
        <f>Q230*H230</f>
        <v>0</v>
      </c>
      <c r="S230" s="142">
        <v>0</v>
      </c>
      <c r="T230" s="143">
        <f>S230*H230</f>
        <v>0</v>
      </c>
      <c r="AR230" s="144" t="s">
        <v>135</v>
      </c>
      <c r="AT230" s="144" t="s">
        <v>131</v>
      </c>
      <c r="AU230" s="144" t="s">
        <v>90</v>
      </c>
      <c r="AY230" s="16" t="s">
        <v>129</v>
      </c>
      <c r="BE230" s="145">
        <f>IF(N230="základní",J230,0)</f>
        <v>0</v>
      </c>
      <c r="BF230" s="145">
        <f>IF(N230="snížená",J230,0)</f>
        <v>0</v>
      </c>
      <c r="BG230" s="145">
        <f>IF(N230="zákl. přenesená",J230,0)</f>
        <v>0</v>
      </c>
      <c r="BH230" s="145">
        <f>IF(N230="sníž. přenesená",J230,0)</f>
        <v>0</v>
      </c>
      <c r="BI230" s="145">
        <f>IF(N230="nulová",J230,0)</f>
        <v>0</v>
      </c>
      <c r="BJ230" s="16" t="s">
        <v>88</v>
      </c>
      <c r="BK230" s="145">
        <f>ROUND(I230*H230,2)</f>
        <v>0</v>
      </c>
      <c r="BL230" s="16" t="s">
        <v>135</v>
      </c>
      <c r="BM230" s="144" t="s">
        <v>386</v>
      </c>
    </row>
    <row r="231" spans="2:65" s="12" customFormat="1">
      <c r="B231" s="150"/>
      <c r="D231" s="146" t="s">
        <v>149</v>
      </c>
      <c r="F231" s="152" t="s">
        <v>387</v>
      </c>
      <c r="H231" s="153">
        <v>377.08800000000002</v>
      </c>
      <c r="I231" s="154"/>
      <c r="L231" s="150"/>
      <c r="M231" s="155"/>
      <c r="T231" s="156"/>
      <c r="AT231" s="151" t="s">
        <v>149</v>
      </c>
      <c r="AU231" s="151" t="s">
        <v>90</v>
      </c>
      <c r="AV231" s="12" t="s">
        <v>90</v>
      </c>
      <c r="AW231" s="12" t="s">
        <v>4</v>
      </c>
      <c r="AX231" s="12" t="s">
        <v>88</v>
      </c>
      <c r="AY231" s="151" t="s">
        <v>129</v>
      </c>
    </row>
    <row r="232" spans="2:65" s="1" customFormat="1" ht="16.5" customHeight="1">
      <c r="B232" s="31"/>
      <c r="C232" s="132" t="s">
        <v>388</v>
      </c>
      <c r="D232" s="132" t="s">
        <v>131</v>
      </c>
      <c r="E232" s="133" t="s">
        <v>389</v>
      </c>
      <c r="F232" s="134" t="s">
        <v>390</v>
      </c>
      <c r="G232" s="135" t="s">
        <v>224</v>
      </c>
      <c r="H232" s="136">
        <v>11.978999999999999</v>
      </c>
      <c r="I232" s="137">
        <v>0</v>
      </c>
      <c r="J232" s="138">
        <f>ROUND(I232*H232,2)</f>
        <v>0</v>
      </c>
      <c r="K232" s="139"/>
      <c r="L232" s="31"/>
      <c r="M232" s="140" t="s">
        <v>1</v>
      </c>
      <c r="N232" s="141" t="s">
        <v>45</v>
      </c>
      <c r="P232" s="142">
        <f>O232*H232</f>
        <v>0</v>
      </c>
      <c r="Q232" s="142">
        <v>0</v>
      </c>
      <c r="R232" s="142">
        <f>Q232*H232</f>
        <v>0</v>
      </c>
      <c r="S232" s="142">
        <v>0</v>
      </c>
      <c r="T232" s="143">
        <f>S232*H232</f>
        <v>0</v>
      </c>
      <c r="AR232" s="144" t="s">
        <v>135</v>
      </c>
      <c r="AT232" s="144" t="s">
        <v>131</v>
      </c>
      <c r="AU232" s="144" t="s">
        <v>90</v>
      </c>
      <c r="AY232" s="16" t="s">
        <v>129</v>
      </c>
      <c r="BE232" s="145">
        <f>IF(N232="základní",J232,0)</f>
        <v>0</v>
      </c>
      <c r="BF232" s="145">
        <f>IF(N232="snížená",J232,0)</f>
        <v>0</v>
      </c>
      <c r="BG232" s="145">
        <f>IF(N232="zákl. přenesená",J232,0)</f>
        <v>0</v>
      </c>
      <c r="BH232" s="145">
        <f>IF(N232="sníž. přenesená",J232,0)</f>
        <v>0</v>
      </c>
      <c r="BI232" s="145">
        <f>IF(N232="nulová",J232,0)</f>
        <v>0</v>
      </c>
      <c r="BJ232" s="16" t="s">
        <v>88</v>
      </c>
      <c r="BK232" s="145">
        <f>ROUND(I232*H232,2)</f>
        <v>0</v>
      </c>
      <c r="BL232" s="16" t="s">
        <v>135</v>
      </c>
      <c r="BM232" s="144" t="s">
        <v>391</v>
      </c>
    </row>
    <row r="233" spans="2:65" s="12" customFormat="1">
      <c r="B233" s="150"/>
      <c r="D233" s="146" t="s">
        <v>149</v>
      </c>
      <c r="E233" s="151" t="s">
        <v>1</v>
      </c>
      <c r="F233" s="152" t="s">
        <v>392</v>
      </c>
      <c r="H233" s="153">
        <v>11.978999999999999</v>
      </c>
      <c r="I233" s="154"/>
      <c r="L233" s="150"/>
      <c r="M233" s="155"/>
      <c r="T233" s="156"/>
      <c r="AT233" s="151" t="s">
        <v>149</v>
      </c>
      <c r="AU233" s="151" t="s">
        <v>90</v>
      </c>
      <c r="AV233" s="12" t="s">
        <v>90</v>
      </c>
      <c r="AW233" s="12" t="s">
        <v>36</v>
      </c>
      <c r="AX233" s="12" t="s">
        <v>88</v>
      </c>
      <c r="AY233" s="151" t="s">
        <v>129</v>
      </c>
    </row>
    <row r="234" spans="2:65" s="1" customFormat="1" ht="24.2" customHeight="1">
      <c r="B234" s="31"/>
      <c r="C234" s="132" t="s">
        <v>393</v>
      </c>
      <c r="D234" s="132" t="s">
        <v>131</v>
      </c>
      <c r="E234" s="133" t="s">
        <v>394</v>
      </c>
      <c r="F234" s="134" t="s">
        <v>395</v>
      </c>
      <c r="G234" s="135" t="s">
        <v>224</v>
      </c>
      <c r="H234" s="136">
        <v>47.915999999999997</v>
      </c>
      <c r="I234" s="137">
        <v>0</v>
      </c>
      <c r="J234" s="138">
        <f>ROUND(I234*H234,2)</f>
        <v>0</v>
      </c>
      <c r="K234" s="139"/>
      <c r="L234" s="31"/>
      <c r="M234" s="140" t="s">
        <v>1</v>
      </c>
      <c r="N234" s="141" t="s">
        <v>45</v>
      </c>
      <c r="P234" s="142">
        <f>O234*H234</f>
        <v>0</v>
      </c>
      <c r="Q234" s="142">
        <v>0</v>
      </c>
      <c r="R234" s="142">
        <f>Q234*H234</f>
        <v>0</v>
      </c>
      <c r="S234" s="142">
        <v>0</v>
      </c>
      <c r="T234" s="143">
        <f>S234*H234</f>
        <v>0</v>
      </c>
      <c r="AR234" s="144" t="s">
        <v>135</v>
      </c>
      <c r="AT234" s="144" t="s">
        <v>131</v>
      </c>
      <c r="AU234" s="144" t="s">
        <v>90</v>
      </c>
      <c r="AY234" s="16" t="s">
        <v>129</v>
      </c>
      <c r="BE234" s="145">
        <f>IF(N234="základní",J234,0)</f>
        <v>0</v>
      </c>
      <c r="BF234" s="145">
        <f>IF(N234="snížená",J234,0)</f>
        <v>0</v>
      </c>
      <c r="BG234" s="145">
        <f>IF(N234="zákl. přenesená",J234,0)</f>
        <v>0</v>
      </c>
      <c r="BH234" s="145">
        <f>IF(N234="sníž. přenesená",J234,0)</f>
        <v>0</v>
      </c>
      <c r="BI234" s="145">
        <f>IF(N234="nulová",J234,0)</f>
        <v>0</v>
      </c>
      <c r="BJ234" s="16" t="s">
        <v>88</v>
      </c>
      <c r="BK234" s="145">
        <f>ROUND(I234*H234,2)</f>
        <v>0</v>
      </c>
      <c r="BL234" s="16" t="s">
        <v>135</v>
      </c>
      <c r="BM234" s="144" t="s">
        <v>396</v>
      </c>
    </row>
    <row r="235" spans="2:65" s="12" customFormat="1">
      <c r="B235" s="150"/>
      <c r="D235" s="146" t="s">
        <v>149</v>
      </c>
      <c r="F235" s="152" t="s">
        <v>397</v>
      </c>
      <c r="H235" s="153">
        <v>47.915999999999997</v>
      </c>
      <c r="I235" s="154"/>
      <c r="L235" s="150"/>
      <c r="M235" s="155"/>
      <c r="T235" s="156"/>
      <c r="AT235" s="151" t="s">
        <v>149</v>
      </c>
      <c r="AU235" s="151" t="s">
        <v>90</v>
      </c>
      <c r="AV235" s="12" t="s">
        <v>90</v>
      </c>
      <c r="AW235" s="12" t="s">
        <v>4</v>
      </c>
      <c r="AX235" s="12" t="s">
        <v>88</v>
      </c>
      <c r="AY235" s="151" t="s">
        <v>129</v>
      </c>
    </row>
    <row r="236" spans="2:65" s="1" customFormat="1" ht="33" customHeight="1">
      <c r="B236" s="31"/>
      <c r="C236" s="132" t="s">
        <v>398</v>
      </c>
      <c r="D236" s="132" t="s">
        <v>131</v>
      </c>
      <c r="E236" s="133" t="s">
        <v>399</v>
      </c>
      <c r="F236" s="134" t="s">
        <v>400</v>
      </c>
      <c r="G236" s="135" t="s">
        <v>224</v>
      </c>
      <c r="H236" s="136">
        <v>94.272000000000006</v>
      </c>
      <c r="I236" s="137">
        <v>0</v>
      </c>
      <c r="J236" s="138">
        <f>ROUND(I236*H236,2)</f>
        <v>0</v>
      </c>
      <c r="K236" s="139"/>
      <c r="L236" s="31"/>
      <c r="M236" s="140" t="s">
        <v>1</v>
      </c>
      <c r="N236" s="141" t="s">
        <v>45</v>
      </c>
      <c r="P236" s="142">
        <f>O236*H236</f>
        <v>0</v>
      </c>
      <c r="Q236" s="142">
        <v>0</v>
      </c>
      <c r="R236" s="142">
        <f>Q236*H236</f>
        <v>0</v>
      </c>
      <c r="S236" s="142">
        <v>0</v>
      </c>
      <c r="T236" s="143">
        <f>S236*H236</f>
        <v>0</v>
      </c>
      <c r="AR236" s="144" t="s">
        <v>135</v>
      </c>
      <c r="AT236" s="144" t="s">
        <v>131</v>
      </c>
      <c r="AU236" s="144" t="s">
        <v>90</v>
      </c>
      <c r="AY236" s="16" t="s">
        <v>129</v>
      </c>
      <c r="BE236" s="145">
        <f>IF(N236="základní",J236,0)</f>
        <v>0</v>
      </c>
      <c r="BF236" s="145">
        <f>IF(N236="snížená",J236,0)</f>
        <v>0</v>
      </c>
      <c r="BG236" s="145">
        <f>IF(N236="zákl. přenesená",J236,0)</f>
        <v>0</v>
      </c>
      <c r="BH236" s="145">
        <f>IF(N236="sníž. přenesená",J236,0)</f>
        <v>0</v>
      </c>
      <c r="BI236" s="145">
        <f>IF(N236="nulová",J236,0)</f>
        <v>0</v>
      </c>
      <c r="BJ236" s="16" t="s">
        <v>88</v>
      </c>
      <c r="BK236" s="145">
        <f>ROUND(I236*H236,2)</f>
        <v>0</v>
      </c>
      <c r="BL236" s="16" t="s">
        <v>135</v>
      </c>
      <c r="BM236" s="144" t="s">
        <v>401</v>
      </c>
    </row>
    <row r="237" spans="2:65" s="1" customFormat="1" ht="24.2" customHeight="1">
      <c r="B237" s="31"/>
      <c r="C237" s="132" t="s">
        <v>402</v>
      </c>
      <c r="D237" s="132" t="s">
        <v>131</v>
      </c>
      <c r="E237" s="133" t="s">
        <v>403</v>
      </c>
      <c r="F237" s="134" t="s">
        <v>223</v>
      </c>
      <c r="G237" s="135" t="s">
        <v>224</v>
      </c>
      <c r="H237" s="136">
        <v>295</v>
      </c>
      <c r="I237" s="137">
        <v>0</v>
      </c>
      <c r="J237" s="138">
        <f>ROUND(I237*H237,2)</f>
        <v>0</v>
      </c>
      <c r="K237" s="139"/>
      <c r="L237" s="31"/>
      <c r="M237" s="140" t="s">
        <v>1</v>
      </c>
      <c r="N237" s="141" t="s">
        <v>45</v>
      </c>
      <c r="P237" s="142">
        <f>O237*H237</f>
        <v>0</v>
      </c>
      <c r="Q237" s="142">
        <v>0</v>
      </c>
      <c r="R237" s="142">
        <f>Q237*H237</f>
        <v>0</v>
      </c>
      <c r="S237" s="142">
        <v>0</v>
      </c>
      <c r="T237" s="143">
        <f>S237*H237</f>
        <v>0</v>
      </c>
      <c r="AR237" s="144" t="s">
        <v>135</v>
      </c>
      <c r="AT237" s="144" t="s">
        <v>131</v>
      </c>
      <c r="AU237" s="144" t="s">
        <v>90</v>
      </c>
      <c r="AY237" s="16" t="s">
        <v>129</v>
      </c>
      <c r="BE237" s="145">
        <f>IF(N237="základní",J237,0)</f>
        <v>0</v>
      </c>
      <c r="BF237" s="145">
        <f>IF(N237="snížená",J237,0)</f>
        <v>0</v>
      </c>
      <c r="BG237" s="145">
        <f>IF(N237="zákl. přenesená",J237,0)</f>
        <v>0</v>
      </c>
      <c r="BH237" s="145">
        <f>IF(N237="sníž. přenesená",J237,0)</f>
        <v>0</v>
      </c>
      <c r="BI237" s="145">
        <f>IF(N237="nulová",J237,0)</f>
        <v>0</v>
      </c>
      <c r="BJ237" s="16" t="s">
        <v>88</v>
      </c>
      <c r="BK237" s="145">
        <f>ROUND(I237*H237,2)</f>
        <v>0</v>
      </c>
      <c r="BL237" s="16" t="s">
        <v>135</v>
      </c>
      <c r="BM237" s="144" t="s">
        <v>404</v>
      </c>
    </row>
    <row r="238" spans="2:65" s="11" customFormat="1" ht="22.9" customHeight="1">
      <c r="B238" s="120"/>
      <c r="D238" s="121" t="s">
        <v>79</v>
      </c>
      <c r="E238" s="130" t="s">
        <v>405</v>
      </c>
      <c r="F238" s="130" t="s">
        <v>406</v>
      </c>
      <c r="I238" s="123"/>
      <c r="J238" s="131">
        <f>BK238</f>
        <v>0</v>
      </c>
      <c r="L238" s="120"/>
      <c r="M238" s="125"/>
      <c r="P238" s="126">
        <f>P239</f>
        <v>0</v>
      </c>
      <c r="R238" s="126">
        <f>R239</f>
        <v>0</v>
      </c>
      <c r="T238" s="127">
        <f>T239</f>
        <v>0</v>
      </c>
      <c r="AR238" s="121" t="s">
        <v>88</v>
      </c>
      <c r="AT238" s="128" t="s">
        <v>79</v>
      </c>
      <c r="AU238" s="128" t="s">
        <v>88</v>
      </c>
      <c r="AY238" s="121" t="s">
        <v>129</v>
      </c>
      <c r="BK238" s="129">
        <f>BK239</f>
        <v>0</v>
      </c>
    </row>
    <row r="239" spans="2:65" s="1" customFormat="1" ht="24.2" customHeight="1">
      <c r="B239" s="31"/>
      <c r="C239" s="132" t="s">
        <v>407</v>
      </c>
      <c r="D239" s="132" t="s">
        <v>131</v>
      </c>
      <c r="E239" s="133" t="s">
        <v>408</v>
      </c>
      <c r="F239" s="134" t="s">
        <v>409</v>
      </c>
      <c r="G239" s="135" t="s">
        <v>224</v>
      </c>
      <c r="H239" s="136">
        <v>984.61</v>
      </c>
      <c r="I239" s="137">
        <v>0</v>
      </c>
      <c r="J239" s="138">
        <f>ROUND(I239*H239,2)</f>
        <v>0</v>
      </c>
      <c r="K239" s="139"/>
      <c r="L239" s="31"/>
      <c r="M239" s="140" t="s">
        <v>1</v>
      </c>
      <c r="N239" s="141" t="s">
        <v>45</v>
      </c>
      <c r="P239" s="142">
        <f>O239*H239</f>
        <v>0</v>
      </c>
      <c r="Q239" s="142">
        <v>0</v>
      </c>
      <c r="R239" s="142">
        <f>Q239*H239</f>
        <v>0</v>
      </c>
      <c r="S239" s="142">
        <v>0</v>
      </c>
      <c r="T239" s="143">
        <f>S239*H239</f>
        <v>0</v>
      </c>
      <c r="AR239" s="144" t="s">
        <v>135</v>
      </c>
      <c r="AT239" s="144" t="s">
        <v>131</v>
      </c>
      <c r="AU239" s="144" t="s">
        <v>90</v>
      </c>
      <c r="AY239" s="16" t="s">
        <v>129</v>
      </c>
      <c r="BE239" s="145">
        <f>IF(N239="základní",J239,0)</f>
        <v>0</v>
      </c>
      <c r="BF239" s="145">
        <f>IF(N239="snížená",J239,0)</f>
        <v>0</v>
      </c>
      <c r="BG239" s="145">
        <f>IF(N239="zákl. přenesená",J239,0)</f>
        <v>0</v>
      </c>
      <c r="BH239" s="145">
        <f>IF(N239="sníž. přenesená",J239,0)</f>
        <v>0</v>
      </c>
      <c r="BI239" s="145">
        <f>IF(N239="nulová",J239,0)</f>
        <v>0</v>
      </c>
      <c r="BJ239" s="16" t="s">
        <v>88</v>
      </c>
      <c r="BK239" s="145">
        <f>ROUND(I239*H239,2)</f>
        <v>0</v>
      </c>
      <c r="BL239" s="16" t="s">
        <v>135</v>
      </c>
      <c r="BM239" s="144" t="s">
        <v>410</v>
      </c>
    </row>
    <row r="240" spans="2:65" s="11" customFormat="1" ht="25.9" customHeight="1">
      <c r="B240" s="120"/>
      <c r="D240" s="121" t="s">
        <v>79</v>
      </c>
      <c r="E240" s="122" t="s">
        <v>411</v>
      </c>
      <c r="F240" s="122" t="s">
        <v>412</v>
      </c>
      <c r="I240" s="123"/>
      <c r="J240" s="124">
        <f>BK240</f>
        <v>0</v>
      </c>
      <c r="L240" s="120"/>
      <c r="M240" s="125"/>
      <c r="P240" s="126">
        <f>P241+P245+P247</f>
        <v>0</v>
      </c>
      <c r="R240" s="126">
        <f>R241+R245+R247</f>
        <v>0</v>
      </c>
      <c r="T240" s="127">
        <f>T241+T245+T247</f>
        <v>0</v>
      </c>
      <c r="AR240" s="121" t="s">
        <v>151</v>
      </c>
      <c r="AT240" s="128" t="s">
        <v>79</v>
      </c>
      <c r="AU240" s="128" t="s">
        <v>80</v>
      </c>
      <c r="AY240" s="121" t="s">
        <v>129</v>
      </c>
      <c r="BK240" s="129">
        <f>BK241+BK245+BK247</f>
        <v>0</v>
      </c>
    </row>
    <row r="241" spans="2:65" s="11" customFormat="1" ht="22.9" customHeight="1">
      <c r="B241" s="120"/>
      <c r="D241" s="121" t="s">
        <v>79</v>
      </c>
      <c r="E241" s="130" t="s">
        <v>413</v>
      </c>
      <c r="F241" s="130" t="s">
        <v>414</v>
      </c>
      <c r="I241" s="123"/>
      <c r="J241" s="131">
        <f>BK241</f>
        <v>0</v>
      </c>
      <c r="L241" s="120"/>
      <c r="M241" s="125"/>
      <c r="P241" s="126">
        <f>SUM(P242:P244)</f>
        <v>0</v>
      </c>
      <c r="R241" s="126">
        <f>SUM(R242:R244)</f>
        <v>0</v>
      </c>
      <c r="T241" s="127">
        <f>SUM(T242:T244)</f>
        <v>0</v>
      </c>
      <c r="AR241" s="121" t="s">
        <v>151</v>
      </c>
      <c r="AT241" s="128" t="s">
        <v>79</v>
      </c>
      <c r="AU241" s="128" t="s">
        <v>88</v>
      </c>
      <c r="AY241" s="121" t="s">
        <v>129</v>
      </c>
      <c r="BK241" s="129">
        <f>SUM(BK242:BK244)</f>
        <v>0</v>
      </c>
    </row>
    <row r="242" spans="2:65" s="1" customFormat="1" ht="16.5" customHeight="1">
      <c r="B242" s="31"/>
      <c r="C242" s="132" t="s">
        <v>415</v>
      </c>
      <c r="D242" s="132" t="s">
        <v>131</v>
      </c>
      <c r="E242" s="133" t="s">
        <v>416</v>
      </c>
      <c r="F242" s="134" t="s">
        <v>417</v>
      </c>
      <c r="G242" s="135" t="s">
        <v>418</v>
      </c>
      <c r="H242" s="136">
        <v>1</v>
      </c>
      <c r="I242" s="137">
        <v>0</v>
      </c>
      <c r="J242" s="138">
        <f>ROUND(I242*H242,2)</f>
        <v>0</v>
      </c>
      <c r="K242" s="139"/>
      <c r="L242" s="31"/>
      <c r="M242" s="140" t="s">
        <v>1</v>
      </c>
      <c r="N242" s="141" t="s">
        <v>45</v>
      </c>
      <c r="P242" s="142">
        <f>O242*H242</f>
        <v>0</v>
      </c>
      <c r="Q242" s="142">
        <v>0</v>
      </c>
      <c r="R242" s="142">
        <f>Q242*H242</f>
        <v>0</v>
      </c>
      <c r="S242" s="142">
        <v>0</v>
      </c>
      <c r="T242" s="143">
        <f>S242*H242</f>
        <v>0</v>
      </c>
      <c r="AR242" s="144" t="s">
        <v>419</v>
      </c>
      <c r="AT242" s="144" t="s">
        <v>131</v>
      </c>
      <c r="AU242" s="144" t="s">
        <v>90</v>
      </c>
      <c r="AY242" s="16" t="s">
        <v>129</v>
      </c>
      <c r="BE242" s="145">
        <f>IF(N242="základní",J242,0)</f>
        <v>0</v>
      </c>
      <c r="BF242" s="145">
        <f>IF(N242="snížená",J242,0)</f>
        <v>0</v>
      </c>
      <c r="BG242" s="145">
        <f>IF(N242="zákl. přenesená",J242,0)</f>
        <v>0</v>
      </c>
      <c r="BH242" s="145">
        <f>IF(N242="sníž. přenesená",J242,0)</f>
        <v>0</v>
      </c>
      <c r="BI242" s="145">
        <f>IF(N242="nulová",J242,0)</f>
        <v>0</v>
      </c>
      <c r="BJ242" s="16" t="s">
        <v>88</v>
      </c>
      <c r="BK242" s="145">
        <f>ROUND(I242*H242,2)</f>
        <v>0</v>
      </c>
      <c r="BL242" s="16" t="s">
        <v>419</v>
      </c>
      <c r="BM242" s="144" t="s">
        <v>420</v>
      </c>
    </row>
    <row r="243" spans="2:65" s="1" customFormat="1" ht="19.5">
      <c r="B243" s="31"/>
      <c r="D243" s="146" t="s">
        <v>144</v>
      </c>
      <c r="F243" s="147" t="s">
        <v>421</v>
      </c>
      <c r="I243" s="148"/>
      <c r="L243" s="31"/>
      <c r="M243" s="149"/>
      <c r="T243" s="55"/>
      <c r="AT243" s="16" t="s">
        <v>144</v>
      </c>
      <c r="AU243" s="16" t="s">
        <v>90</v>
      </c>
    </row>
    <row r="244" spans="2:65" s="1" customFormat="1" ht="16.5" customHeight="1">
      <c r="B244" s="31"/>
      <c r="C244" s="132" t="s">
        <v>422</v>
      </c>
      <c r="D244" s="132" t="s">
        <v>131</v>
      </c>
      <c r="E244" s="133" t="s">
        <v>423</v>
      </c>
      <c r="F244" s="134" t="s">
        <v>424</v>
      </c>
      <c r="G244" s="135" t="s">
        <v>418</v>
      </c>
      <c r="H244" s="136">
        <v>1</v>
      </c>
      <c r="I244" s="137">
        <v>0</v>
      </c>
      <c r="J244" s="138">
        <f>ROUND(I244*H244,2)</f>
        <v>0</v>
      </c>
      <c r="K244" s="139"/>
      <c r="L244" s="31"/>
      <c r="M244" s="140" t="s">
        <v>1</v>
      </c>
      <c r="N244" s="141" t="s">
        <v>45</v>
      </c>
      <c r="P244" s="142">
        <f>O244*H244</f>
        <v>0</v>
      </c>
      <c r="Q244" s="142">
        <v>0</v>
      </c>
      <c r="R244" s="142">
        <f>Q244*H244</f>
        <v>0</v>
      </c>
      <c r="S244" s="142">
        <v>0</v>
      </c>
      <c r="T244" s="143">
        <f>S244*H244</f>
        <v>0</v>
      </c>
      <c r="AR244" s="144" t="s">
        <v>419</v>
      </c>
      <c r="AT244" s="144" t="s">
        <v>131</v>
      </c>
      <c r="AU244" s="144" t="s">
        <v>90</v>
      </c>
      <c r="AY244" s="16" t="s">
        <v>129</v>
      </c>
      <c r="BE244" s="145">
        <f>IF(N244="základní",J244,0)</f>
        <v>0</v>
      </c>
      <c r="BF244" s="145">
        <f>IF(N244="snížená",J244,0)</f>
        <v>0</v>
      </c>
      <c r="BG244" s="145">
        <f>IF(N244="zákl. přenesená",J244,0)</f>
        <v>0</v>
      </c>
      <c r="BH244" s="145">
        <f>IF(N244="sníž. přenesená",J244,0)</f>
        <v>0</v>
      </c>
      <c r="BI244" s="145">
        <f>IF(N244="nulová",J244,0)</f>
        <v>0</v>
      </c>
      <c r="BJ244" s="16" t="s">
        <v>88</v>
      </c>
      <c r="BK244" s="145">
        <f>ROUND(I244*H244,2)</f>
        <v>0</v>
      </c>
      <c r="BL244" s="16" t="s">
        <v>419</v>
      </c>
      <c r="BM244" s="144" t="s">
        <v>425</v>
      </c>
    </row>
    <row r="245" spans="2:65" s="11" customFormat="1" ht="22.9" customHeight="1">
      <c r="B245" s="120"/>
      <c r="D245" s="121" t="s">
        <v>79</v>
      </c>
      <c r="E245" s="130" t="s">
        <v>426</v>
      </c>
      <c r="F245" s="130" t="s">
        <v>427</v>
      </c>
      <c r="I245" s="123"/>
      <c r="J245" s="131">
        <f>BK245</f>
        <v>0</v>
      </c>
      <c r="L245" s="120"/>
      <c r="M245" s="125"/>
      <c r="P245" s="126">
        <f>P246</f>
        <v>0</v>
      </c>
      <c r="R245" s="126">
        <f>R246</f>
        <v>0</v>
      </c>
      <c r="T245" s="127">
        <f>T246</f>
        <v>0</v>
      </c>
      <c r="AR245" s="121" t="s">
        <v>151</v>
      </c>
      <c r="AT245" s="128" t="s">
        <v>79</v>
      </c>
      <c r="AU245" s="128" t="s">
        <v>88</v>
      </c>
      <c r="AY245" s="121" t="s">
        <v>129</v>
      </c>
      <c r="BK245" s="129">
        <f>BK246</f>
        <v>0</v>
      </c>
    </row>
    <row r="246" spans="2:65" s="1" customFormat="1" ht="16.5" customHeight="1">
      <c r="B246" s="31"/>
      <c r="C246" s="132" t="s">
        <v>428</v>
      </c>
      <c r="D246" s="132" t="s">
        <v>131</v>
      </c>
      <c r="E246" s="133" t="s">
        <v>429</v>
      </c>
      <c r="F246" s="134" t="s">
        <v>427</v>
      </c>
      <c r="G246" s="135" t="s">
        <v>418</v>
      </c>
      <c r="H246" s="136">
        <v>1</v>
      </c>
      <c r="I246" s="137">
        <v>0</v>
      </c>
      <c r="J246" s="138">
        <f>ROUND(I246*H246,2)</f>
        <v>0</v>
      </c>
      <c r="K246" s="139"/>
      <c r="L246" s="31"/>
      <c r="M246" s="140" t="s">
        <v>1</v>
      </c>
      <c r="N246" s="141" t="s">
        <v>45</v>
      </c>
      <c r="P246" s="142">
        <f>O246*H246</f>
        <v>0</v>
      </c>
      <c r="Q246" s="142">
        <v>0</v>
      </c>
      <c r="R246" s="142">
        <f>Q246*H246</f>
        <v>0</v>
      </c>
      <c r="S246" s="142">
        <v>0</v>
      </c>
      <c r="T246" s="143">
        <f>S246*H246</f>
        <v>0</v>
      </c>
      <c r="AR246" s="144" t="s">
        <v>419</v>
      </c>
      <c r="AT246" s="144" t="s">
        <v>131</v>
      </c>
      <c r="AU246" s="144" t="s">
        <v>90</v>
      </c>
      <c r="AY246" s="16" t="s">
        <v>129</v>
      </c>
      <c r="BE246" s="145">
        <f>IF(N246="základní",J246,0)</f>
        <v>0</v>
      </c>
      <c r="BF246" s="145">
        <f>IF(N246="snížená",J246,0)</f>
        <v>0</v>
      </c>
      <c r="BG246" s="145">
        <f>IF(N246="zákl. přenesená",J246,0)</f>
        <v>0</v>
      </c>
      <c r="BH246" s="145">
        <f>IF(N246="sníž. přenesená",J246,0)</f>
        <v>0</v>
      </c>
      <c r="BI246" s="145">
        <f>IF(N246="nulová",J246,0)</f>
        <v>0</v>
      </c>
      <c r="BJ246" s="16" t="s">
        <v>88</v>
      </c>
      <c r="BK246" s="145">
        <f>ROUND(I246*H246,2)</f>
        <v>0</v>
      </c>
      <c r="BL246" s="16" t="s">
        <v>419</v>
      </c>
      <c r="BM246" s="144" t="s">
        <v>430</v>
      </c>
    </row>
    <row r="247" spans="2:65" s="11" customFormat="1" ht="22.9" customHeight="1">
      <c r="B247" s="120"/>
      <c r="D247" s="121" t="s">
        <v>79</v>
      </c>
      <c r="E247" s="130" t="s">
        <v>431</v>
      </c>
      <c r="F247" s="130" t="s">
        <v>432</v>
      </c>
      <c r="I247" s="123"/>
      <c r="J247" s="131">
        <f>BK247</f>
        <v>0</v>
      </c>
      <c r="L247" s="120"/>
      <c r="M247" s="125"/>
      <c r="P247" s="126">
        <f>SUM(P248:P249)</f>
        <v>0</v>
      </c>
      <c r="R247" s="126">
        <f>SUM(R248:R249)</f>
        <v>0</v>
      </c>
      <c r="T247" s="127">
        <f>SUM(T248:T249)</f>
        <v>0</v>
      </c>
      <c r="AR247" s="121" t="s">
        <v>151</v>
      </c>
      <c r="AT247" s="128" t="s">
        <v>79</v>
      </c>
      <c r="AU247" s="128" t="s">
        <v>88</v>
      </c>
      <c r="AY247" s="121" t="s">
        <v>129</v>
      </c>
      <c r="BK247" s="129">
        <f>SUM(BK248:BK249)</f>
        <v>0</v>
      </c>
    </row>
    <row r="248" spans="2:65" s="1" customFormat="1" ht="16.5" customHeight="1">
      <c r="B248" s="31"/>
      <c r="C248" s="132" t="s">
        <v>433</v>
      </c>
      <c r="D248" s="132" t="s">
        <v>131</v>
      </c>
      <c r="E248" s="133" t="s">
        <v>434</v>
      </c>
      <c r="F248" s="134" t="s">
        <v>435</v>
      </c>
      <c r="G248" s="135" t="s">
        <v>418</v>
      </c>
      <c r="H248" s="136">
        <v>1</v>
      </c>
      <c r="I248" s="137">
        <v>0</v>
      </c>
      <c r="J248" s="138">
        <f>ROUND(I248*H248,2)</f>
        <v>0</v>
      </c>
      <c r="K248" s="139"/>
      <c r="L248" s="31"/>
      <c r="M248" s="140" t="s">
        <v>1</v>
      </c>
      <c r="N248" s="141" t="s">
        <v>45</v>
      </c>
      <c r="P248" s="142">
        <f>O248*H248</f>
        <v>0</v>
      </c>
      <c r="Q248" s="142">
        <v>0</v>
      </c>
      <c r="R248" s="142">
        <f>Q248*H248</f>
        <v>0</v>
      </c>
      <c r="S248" s="142">
        <v>0</v>
      </c>
      <c r="T248" s="143">
        <f>S248*H248</f>
        <v>0</v>
      </c>
      <c r="AR248" s="144" t="s">
        <v>419</v>
      </c>
      <c r="AT248" s="144" t="s">
        <v>131</v>
      </c>
      <c r="AU248" s="144" t="s">
        <v>90</v>
      </c>
      <c r="AY248" s="16" t="s">
        <v>129</v>
      </c>
      <c r="BE248" s="145">
        <f>IF(N248="základní",J248,0)</f>
        <v>0</v>
      </c>
      <c r="BF248" s="145">
        <f>IF(N248="snížená",J248,0)</f>
        <v>0</v>
      </c>
      <c r="BG248" s="145">
        <f>IF(N248="zákl. přenesená",J248,0)</f>
        <v>0</v>
      </c>
      <c r="BH248" s="145">
        <f>IF(N248="sníž. přenesená",J248,0)</f>
        <v>0</v>
      </c>
      <c r="BI248" s="145">
        <f>IF(N248="nulová",J248,0)</f>
        <v>0</v>
      </c>
      <c r="BJ248" s="16" t="s">
        <v>88</v>
      </c>
      <c r="BK248" s="145">
        <f>ROUND(I248*H248,2)</f>
        <v>0</v>
      </c>
      <c r="BL248" s="16" t="s">
        <v>419</v>
      </c>
      <c r="BM248" s="144" t="s">
        <v>436</v>
      </c>
    </row>
    <row r="249" spans="2:65" s="1" customFormat="1" ht="29.25">
      <c r="B249" s="31"/>
      <c r="D249" s="146" t="s">
        <v>144</v>
      </c>
      <c r="F249" s="147" t="s">
        <v>437</v>
      </c>
      <c r="I249" s="148"/>
      <c r="L249" s="31"/>
      <c r="M249" s="181"/>
      <c r="N249" s="182"/>
      <c r="O249" s="182"/>
      <c r="P249" s="182"/>
      <c r="Q249" s="182"/>
      <c r="R249" s="182"/>
      <c r="S249" s="182"/>
      <c r="T249" s="183"/>
      <c r="AT249" s="16" t="s">
        <v>144</v>
      </c>
      <c r="AU249" s="16" t="s">
        <v>90</v>
      </c>
    </row>
    <row r="250" spans="2:65" s="1" customFormat="1" ht="6.95" customHeight="1">
      <c r="B250" s="43"/>
      <c r="C250" s="44"/>
      <c r="D250" s="44"/>
      <c r="E250" s="44"/>
      <c r="F250" s="44"/>
      <c r="G250" s="44"/>
      <c r="H250" s="44"/>
      <c r="I250" s="44"/>
      <c r="J250" s="44"/>
      <c r="K250" s="44"/>
      <c r="L250" s="31"/>
    </row>
  </sheetData>
  <sheetProtection algorithmName="SHA-512" hashValue="VzYwGuRJS9th8w8DCzRSMr/XWHjW4vnZPWoOYnFMZFQWOsBM13eUEO0MQ/cfwMAaAoHCVqUcfTUAuweg7mHCMA==" saltValue="ul5OGqCcFtt/7AYPaxhag6lhy0l/gYFy1KHKhIXVxHhxG5hJT+bLZR20GmvRnAinryvesGQGu0YCulOK3IOhxw==" spinCount="100000" sheet="1" objects="1" scenarios="1" formatColumns="0" formatRows="0" autoFilter="0"/>
  <autoFilter ref="C127:K249" xr:uid="{00000000-0009-0000-0000-000001000000}"/>
  <mergeCells count="9">
    <mergeCell ref="E87:H87"/>
    <mergeCell ref="E118:H118"/>
    <mergeCell ref="E120:H120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scale="88" fitToHeight="100" orientation="portrait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SO 01 - Komunikace, zpevn...</vt:lpstr>
      <vt:lpstr>'Rekapitulace stavby'!Názvy_tisku</vt:lpstr>
      <vt:lpstr>'SO 01 - Komunikace, zpevn...'!Názvy_tisku</vt:lpstr>
      <vt:lpstr>'Rekapitulace stavby'!Oblast_tisku</vt:lpstr>
      <vt:lpstr>'SO 01 - Komunikace, zpevn...'!Oblast_tisku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Jaromír Skoupil</dc:creator>
  <cp:lastModifiedBy>Hájek Tomáš</cp:lastModifiedBy>
  <cp:lastPrinted>2025-09-20T06:49:20Z</cp:lastPrinted>
  <dcterms:created xsi:type="dcterms:W3CDTF">2025-05-19T15:12:06Z</dcterms:created>
  <dcterms:modified xsi:type="dcterms:W3CDTF">2025-12-03T13:55:28Z</dcterms:modified>
</cp:coreProperties>
</file>